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4C5AA51-7951-4566-B0C2-36FF31F623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АЙС-ЛИСТ" sheetId="4" r:id="rId1"/>
    <sheet name="Лист2" sheetId="2" state="hidden" r:id="rId2"/>
    <sheet name="ПРАЙС-ЛИСТ RU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" i="4" l="1"/>
  <c r="N19" i="4"/>
  <c r="N18" i="4"/>
  <c r="N17" i="4"/>
  <c r="N28" i="4"/>
  <c r="N27" i="4"/>
  <c r="N26" i="4"/>
  <c r="N25" i="4"/>
  <c r="N24" i="4"/>
  <c r="N23" i="4"/>
  <c r="N22" i="4"/>
  <c r="N21" i="4"/>
  <c r="N14" i="4"/>
  <c r="N13" i="4"/>
  <c r="N12" i="4"/>
  <c r="N16" i="4"/>
  <c r="N15" i="4"/>
  <c r="N11" i="4"/>
  <c r="W24" i="4"/>
  <c r="W25" i="4"/>
  <c r="W26" i="4"/>
  <c r="W27" i="4"/>
  <c r="W28" i="4"/>
  <c r="W29" i="4"/>
  <c r="W30" i="4"/>
  <c r="W23" i="4"/>
  <c r="R18" i="4"/>
  <c r="R17" i="4"/>
  <c r="R22" i="4"/>
  <c r="N29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11" i="4"/>
  <c r="W13" i="4"/>
  <c r="W14" i="4"/>
  <c r="W15" i="4"/>
  <c r="W16" i="4"/>
  <c r="W17" i="4"/>
  <c r="W18" i="4"/>
  <c r="W19" i="4"/>
  <c r="W20" i="4"/>
  <c r="W21" i="4"/>
  <c r="W22" i="4"/>
  <c r="W12" i="4"/>
  <c r="W11" i="4"/>
  <c r="R21" i="4"/>
  <c r="R16" i="4"/>
  <c r="R15" i="4"/>
  <c r="R14" i="4"/>
  <c r="R13" i="4"/>
  <c r="R12" i="4"/>
  <c r="R11" i="4"/>
  <c r="E19" i="3"/>
  <c r="E16" i="3"/>
  <c r="E15" i="3"/>
  <c r="I9" i="3"/>
  <c r="I10" i="3"/>
  <c r="I11" i="3"/>
  <c r="I12" i="3"/>
  <c r="I13" i="3"/>
  <c r="I14" i="3"/>
  <c r="I15" i="3"/>
  <c r="I16" i="3"/>
  <c r="I17" i="3"/>
  <c r="I19" i="3"/>
  <c r="I20" i="3"/>
  <c r="I8" i="3"/>
  <c r="E26" i="3"/>
  <c r="E14" i="3"/>
  <c r="E11" i="3"/>
  <c r="E10" i="3"/>
  <c r="E9" i="3"/>
  <c r="E8" i="3"/>
  <c r="E42" i="3"/>
  <c r="E40" i="3"/>
  <c r="E39" i="3"/>
  <c r="E38" i="3"/>
  <c r="E37" i="3"/>
  <c r="E36" i="3"/>
  <c r="E35" i="3"/>
  <c r="E34" i="3"/>
  <c r="E33" i="3"/>
  <c r="E32" i="3"/>
  <c r="E31" i="3"/>
  <c r="E30" i="3"/>
  <c r="E29" i="3"/>
  <c r="E23" i="3"/>
  <c r="B39" i="4" l="1"/>
  <c r="K39" i="4" s="1"/>
  <c r="I21" i="3"/>
  <c r="E22" i="3"/>
  <c r="E41" i="3" l="1"/>
  <c r="E43" i="3" l="1"/>
  <c r="E44" i="3"/>
</calcChain>
</file>

<file path=xl/sharedStrings.xml><?xml version="1.0" encoding="utf-8"?>
<sst xmlns="http://schemas.openxmlformats.org/spreadsheetml/2006/main" count="376" uniqueCount="208">
  <si>
    <t>Столешница Gralit 22 мм</t>
  </si>
  <si>
    <t>Столешница Gralit 28 мм</t>
  </si>
  <si>
    <t>Столешница Gralit 34 мм</t>
  </si>
  <si>
    <t>Столешница Gralit 40 мм</t>
  </si>
  <si>
    <t>Прайс лист на столешницы</t>
  </si>
  <si>
    <t>Т1, Т2</t>
  </si>
  <si>
    <t>Т3/1, Т3/2</t>
  </si>
  <si>
    <t>Ступенька</t>
  </si>
  <si>
    <t>Фигурная</t>
  </si>
  <si>
    <t>Прайс-лист на доп работы</t>
  </si>
  <si>
    <t>Армирование</t>
  </si>
  <si>
    <t>Вырез под сливы/трубы</t>
  </si>
  <si>
    <t>Наименование</t>
  </si>
  <si>
    <t xml:space="preserve">Итого </t>
  </si>
  <si>
    <t xml:space="preserve">Сумма с учетом скидки </t>
  </si>
  <si>
    <t>СТОЛЕШНИЦА</t>
  </si>
  <si>
    <t>Столешница GS ГЛЯНЕЦ</t>
  </si>
  <si>
    <t>Столешница GS МАТОВАЯ</t>
  </si>
  <si>
    <t>ДУБ в акриловом лаке 40 мм</t>
  </si>
  <si>
    <t>ЛИСТВЕННИЦА в акриловом лаке 40 мм</t>
  </si>
  <si>
    <t>БУК в акриловом лаке 40 мм</t>
  </si>
  <si>
    <t>СОСНА в акриловом лаке 40 мм</t>
  </si>
  <si>
    <t>ДУБ в акриловом лаке 18 мм</t>
  </si>
  <si>
    <t>ЛИСТВЕННИЦА в акриловом лаке 18 мм</t>
  </si>
  <si>
    <t>ДУБ в масле 40 мм</t>
  </si>
  <si>
    <t>ЛИСТВЕННИЦА в масле 40 мм</t>
  </si>
  <si>
    <t>БУК в масле 40 мм</t>
  </si>
  <si>
    <t>СОСНА в масле 40 мм</t>
  </si>
  <si>
    <t>ОТБОЙНИКИ</t>
  </si>
  <si>
    <t>Массив дуба 20*40</t>
  </si>
  <si>
    <t>Массив лиственницы 20*40</t>
  </si>
  <si>
    <t>Массив бука 20*40</t>
  </si>
  <si>
    <t>Массив сосны 20*40</t>
  </si>
  <si>
    <t>Вырез в МАССИВЕ под варку/мойку</t>
  </si>
  <si>
    <t xml:space="preserve">Вырез в МАССИВЕ под мойку подстольного монтажа </t>
  </si>
  <si>
    <t>Приклеивание в МАССИВЕ мойки снизу</t>
  </si>
  <si>
    <t>Подготовка в стыковке под прямым углом</t>
  </si>
  <si>
    <t>Подготовка к удлинению столешницы</t>
  </si>
  <si>
    <t xml:space="preserve">Подготовка к выполнению ТРАПЕЦИЕВИДНОЙ стыковки </t>
  </si>
  <si>
    <t>Подготовка к выполнению стыковки под 45 градусов</t>
  </si>
  <si>
    <t>Стыковка под 45 градусов</t>
  </si>
  <si>
    <t xml:space="preserve">Интерированные мойки </t>
  </si>
  <si>
    <t>ОМ-1</t>
  </si>
  <si>
    <t>ОМ-2</t>
  </si>
  <si>
    <t>ОМ-3</t>
  </si>
  <si>
    <t>ОМ-4</t>
  </si>
  <si>
    <t>ОМ-5</t>
  </si>
  <si>
    <t>ОМ-6</t>
  </si>
  <si>
    <t>ОМ-7</t>
  </si>
  <si>
    <t>ОМ-8</t>
  </si>
  <si>
    <t>ОМ-9</t>
  </si>
  <si>
    <t>ОМ-10</t>
  </si>
  <si>
    <t>ОМВ-1</t>
  </si>
  <si>
    <t>ОМВ-4</t>
  </si>
  <si>
    <t>ОМВ-2</t>
  </si>
  <si>
    <t>ОМВ-3</t>
  </si>
  <si>
    <t>ОМВ-5</t>
  </si>
  <si>
    <t>ОМВ-6</t>
  </si>
  <si>
    <t>ОМВ-7</t>
  </si>
  <si>
    <t>КМ-1</t>
  </si>
  <si>
    <t>КМ-2</t>
  </si>
  <si>
    <t>КМ-3</t>
  </si>
  <si>
    <t>КМ-4</t>
  </si>
  <si>
    <t>КМ-5/1 левый</t>
  </si>
  <si>
    <t>КМ-5/2 правый</t>
  </si>
  <si>
    <t>КМ-6</t>
  </si>
  <si>
    <t>КМ-7</t>
  </si>
  <si>
    <t>КМ-8/1 левый</t>
  </si>
  <si>
    <t>КМ-8/2 правый</t>
  </si>
  <si>
    <t>КМ-9</t>
  </si>
  <si>
    <t>КМ-10</t>
  </si>
  <si>
    <t>КМ-11</t>
  </si>
  <si>
    <t>Без мойки</t>
  </si>
  <si>
    <t>GRALIT Прямой 14*30</t>
  </si>
  <si>
    <t>GRALIT Прямой 14*40</t>
  </si>
  <si>
    <t>GRALIT Фигурный 20*40</t>
  </si>
  <si>
    <t>Вырез в GRALIT, GS под варочную панель/мойку</t>
  </si>
  <si>
    <t>Вырез в GRALIT, GS под мойку подстольного монтажа</t>
  </si>
  <si>
    <t xml:space="preserve">Приклеивание мойки снизу на силикон и стяжки в GRALIT, GS </t>
  </si>
  <si>
    <t>ДОПОЛНИТЕЛЬНЫЕ РАБОТЫ</t>
  </si>
  <si>
    <t>-</t>
  </si>
  <si>
    <t>Система скидок</t>
  </si>
  <si>
    <t>без скидки</t>
  </si>
  <si>
    <t>Сумма для партнера со скидкой 25%</t>
  </si>
  <si>
    <t>Сумма в рублях</t>
  </si>
  <si>
    <t>ИНТЕГРИРОВАННАЯ МОЙКА (только в столешницах GS)</t>
  </si>
  <si>
    <t>Длина отбойника в п/м</t>
  </si>
  <si>
    <t xml:space="preserve">Сумма в рублях </t>
  </si>
  <si>
    <t>Количество</t>
  </si>
  <si>
    <t>Вид обработки лицевого торца</t>
  </si>
  <si>
    <t>Длина лицевого торца в п/м</t>
  </si>
  <si>
    <t>Модерн, классика, дуга (только для GRALIT)</t>
  </si>
  <si>
    <t>Прайс лист на лицевой торец</t>
  </si>
  <si>
    <t>СТЕНОВАЯ ПАНЕЛЬ</t>
  </si>
  <si>
    <t>ОТБОЙНИК</t>
  </si>
  <si>
    <t>Площадь столешницы в м2</t>
  </si>
  <si>
    <t>Площадь стеновой панели в м2</t>
  </si>
  <si>
    <t>Стеновая панель</t>
  </si>
  <si>
    <t>Стеновая панель GRALIT 14 мм</t>
  </si>
  <si>
    <t>ИТОГО</t>
  </si>
  <si>
    <t>Калькулятор подсчета площади изделия в м2</t>
  </si>
  <si>
    <t>Длина в мм</t>
  </si>
  <si>
    <t>Ширина в мм</t>
  </si>
  <si>
    <t>Площадь в м2</t>
  </si>
  <si>
    <t>Артикул интегрированной мойки</t>
  </si>
  <si>
    <t>Количество моек</t>
  </si>
  <si>
    <t>Вид столешницы</t>
  </si>
  <si>
    <t>ПРАВИЛА ИСПОЛЬЗОВАНИЯ КАЛЬКУЛЯТОРА</t>
  </si>
  <si>
    <t>1. В первом столбце для выбора нужно нажать на стрелку и в выпадающем списке выбрать необходимую строку</t>
  </si>
  <si>
    <t>3. Ячейки, в которых текст выделен красным - НЕ МЕНЯЕМ, ТАМ ФОРМУЛЫ</t>
  </si>
  <si>
    <t xml:space="preserve">2. Во втором столбце необходимо ввести площадь/длину/количество для автоматического подсчета </t>
  </si>
  <si>
    <t>ОБРАБОТКА ЛИЦЕВОГО ТОРЦА СТОЛЕШНИЦЫ</t>
  </si>
  <si>
    <t>Толщина столешницы в мм</t>
  </si>
  <si>
    <t>10000-20000 руб.</t>
  </si>
  <si>
    <t>20000-30000 руб.</t>
  </si>
  <si>
    <t>30000-40000 руб.</t>
  </si>
  <si>
    <t>40000-50000 руб.</t>
  </si>
  <si>
    <t>50000-70000 руб.</t>
  </si>
  <si>
    <t>70000-90000 руб.</t>
  </si>
  <si>
    <t>90000-120000 руб.</t>
  </si>
  <si>
    <t>120000-150000 руб.</t>
  </si>
  <si>
    <t>150000 руб. и выше</t>
  </si>
  <si>
    <t>Скидка, %</t>
  </si>
  <si>
    <t>GRALIT 14 мм</t>
  </si>
  <si>
    <t>Кол-во</t>
  </si>
  <si>
    <t>Длина в п/м</t>
  </si>
  <si>
    <t>ИНТЕГРИРОВАННЫЕ МОЙКИ</t>
  </si>
  <si>
    <t>Длина лицевого торца в м, Т1, Т2</t>
  </si>
  <si>
    <t>Длина лицевого торца в м, Фигурная</t>
  </si>
  <si>
    <t>Длина лицевого торца в м, Т3/1, Т3/2</t>
  </si>
  <si>
    <t>Длина лицевого торца в м, "Ступенька"</t>
  </si>
  <si>
    <t xml:space="preserve">СРАЩЕННЫЙ МАССИВ ЛИСТВЕНННИЦЫ В ЛАКЕ </t>
  </si>
  <si>
    <t>СРАЩЕННЫЙ МАССИВ БУКА В ЛАКЕ</t>
  </si>
  <si>
    <t>ВАРИАНТЫ СТОЛЕШНИЦ</t>
  </si>
  <si>
    <t xml:space="preserve">СРАЩЕННЫЙ МАССИВ ДУБА В ЛАКЕ </t>
  </si>
  <si>
    <t>Стыковка под 45 градусов (горизонт с вертикалью)</t>
  </si>
  <si>
    <t>№ п/п</t>
  </si>
  <si>
    <t xml:space="preserve"> GRALIT - monolitic technology</t>
  </si>
  <si>
    <t>GRALIT, GS Прямой 14*30</t>
  </si>
  <si>
    <t>GRALIT, GS Прямой 14*40</t>
  </si>
  <si>
    <t>GRALIT, GS Фигурный 20*40</t>
  </si>
  <si>
    <t>СРАЩЕННЫЙ МАССИВ СОСНЫ В ЛАКЕ</t>
  </si>
  <si>
    <t>Вырез в GRALIT, GraniStone под варочную панель/мойку (необработанный)</t>
  </si>
  <si>
    <t>Вырез в GRALIT, GraniStone под мойку подстольного монтажа (обработанный)</t>
  </si>
  <si>
    <t>Вырез под сливы/трубы (необработанный)</t>
  </si>
  <si>
    <t>СУММА В РУБЛЯХ</t>
  </si>
  <si>
    <t>ПРИСТЕНОЧНЫЕ БОРТИКИ</t>
  </si>
  <si>
    <t>ВАРИАНТЫ ПРИСТЕНОЧНОГО БОРТИКА</t>
  </si>
  <si>
    <t>ИТОГОВАЯ РОЗНИЧНАЯ СТОИМОСТЬ ИЗДЕЛИЯ В РУБ.</t>
  </si>
  <si>
    <t>г. Н.Новгород, ул. Усольская, 69, 2 этаж</t>
  </si>
  <si>
    <t>https://stoleshkin.ru/</t>
  </si>
  <si>
    <t>8 (800) 775-03-18</t>
  </si>
  <si>
    <t>8 (953) 415-81-16</t>
  </si>
  <si>
    <t>Центральный офис в России:</t>
  </si>
  <si>
    <t>GraniStone - spray technology МАТОВАЯ</t>
  </si>
  <si>
    <t>GraniStone - spray technology ГЛЯНЦЕВАЯ</t>
  </si>
  <si>
    <t xml:space="preserve">СРАЩЕННЫЙ МАССИВ ДУБА В МАСЛЕ </t>
  </si>
  <si>
    <t xml:space="preserve">СРАЩЕННЫЙ МАССИВ ЛИСТВЕНННИЦЫ В МАСЛЕ </t>
  </si>
  <si>
    <t>СРАЩЕННЫЙ МАССИВ БУКА В МАСЛЕ</t>
  </si>
  <si>
    <t>СРАЩЕННЫЙ МАССИВ СОСНЫ В МАСЛЕ</t>
  </si>
  <si>
    <t>СРАЩЕННЫЙ МАССИВ ДУБА В ЛАКЕ</t>
  </si>
  <si>
    <t>СРАЩЕННЫЙ МАССИВ ЛИСТВЕНННИЦЫ В ЛАКЕ</t>
  </si>
  <si>
    <t>ПОСТФОРМИНГ</t>
  </si>
  <si>
    <t>Площадь столешницы в м2/длина столешницы для постформинга в п.м</t>
  </si>
  <si>
    <t xml:space="preserve">Постформинг </t>
  </si>
  <si>
    <t>Приклеивание мойки снизу на силикон и стяжки в GRALIT, GraniStone, дереве</t>
  </si>
  <si>
    <t>Вырез в дереве под варочную панель/мойку</t>
  </si>
  <si>
    <t xml:space="preserve">Вырез в дереве под мойку подстольного монтажа </t>
  </si>
  <si>
    <t>Подготовка к угловой стыковке под прямым углом (только в дереве)</t>
  </si>
  <si>
    <t>Подготовка к удлинению столешницы (только в дереве)</t>
  </si>
  <si>
    <t>Подготовка к выполнению ТРАПЕЦИЕВИДНОЙ стыковки (только в дереве)</t>
  </si>
  <si>
    <t>Подготовка к выполнению стыковки под 45 градусов (в дереве)</t>
  </si>
  <si>
    <t>Дуб 18 мм масло</t>
  </si>
  <si>
    <t>Лиственница 18мм масло</t>
  </si>
  <si>
    <t>HPL пластик, мдф 6 мм</t>
  </si>
  <si>
    <t>Площадь в м2/ для HPL пластика длина в м</t>
  </si>
  <si>
    <t>Алюминиевый плинтус</t>
  </si>
  <si>
    <t>Алюминиевый бортик</t>
  </si>
  <si>
    <t>Соединение столешниц через угловую алюминиевую планку</t>
  </si>
  <si>
    <t>Удлинение столешницы через стыковочную алюминиевую планку</t>
  </si>
  <si>
    <t>Обработка торцов столешниц торцевой алюминиевой планкой</t>
  </si>
  <si>
    <t>Изготовление трапециевидной угловой столешницы</t>
  </si>
  <si>
    <t>Кромление фигурного среза искусственным камнем</t>
  </si>
  <si>
    <t>Кромление фигурного среза кромкой в цвет столешницы</t>
  </si>
  <si>
    <t>Кромление прямого среза кромкой в цвет столешницы</t>
  </si>
  <si>
    <t>Вырез в постформинге под мойку/варочную панель (необработанный</t>
  </si>
  <si>
    <t>Соединение столешниц через угловую алюминиевую планку (только в постформинге)</t>
  </si>
  <si>
    <t>Удлинение столешницы через стыковочную алюминиевую планку (только в постформинге)</t>
  </si>
  <si>
    <t>Обработка торцов столешниц торцевой алюминиевой планкой (только в постформинге)</t>
  </si>
  <si>
    <t>Изготовление трапециевидной угловой столешницы (только в постформинге)</t>
  </si>
  <si>
    <t>Кромление фигурного среза искусственным камнем (только в постформинге)</t>
  </si>
  <si>
    <t>Кромление фигурного среза кромкой в цвет столешницы (только в постформинге)</t>
  </si>
  <si>
    <t>Кромление прямого среза кромкой в цвет столешницы (только в постформинге)</t>
  </si>
  <si>
    <t>Вырез в постформинге под мойку/варочную панель (необработанный)</t>
  </si>
  <si>
    <t>Длина лицевого торца в м, Модерн, Классика, Дуга</t>
  </si>
  <si>
    <t>Обработка торца «Ручеёк» + Т1, или Т2, или Т3/1, или Т3/2, при толщине столешницы 28, 34 и 40 мм</t>
  </si>
  <si>
    <t>Обработка торца «Двойной ручеёк» + Т1 или Т3/1, при толщине столешницы 28 мм</t>
  </si>
  <si>
    <t>Обработка торца «Двойной ручеёк» + Т1, или Т2, или Т3/1, или Т3/2 при толщине столешницы 34 и 40 мм</t>
  </si>
  <si>
    <t>Длина лицевого торца в м, «Ручеёк» + Т1, или Т2, или Т3/1, или Т3/2</t>
  </si>
  <si>
    <t>Длина лицевого торца в м «Двойной ручеёк» + Т1 или Т3/1</t>
  </si>
  <si>
    <t xml:space="preserve">Длина лицевого торца в м «Двойной ручеёк» + Т1, или Т2, или Т3/1, или Т3/2 </t>
  </si>
  <si>
    <t>Длина лицевого торца массива дерева в м, обработка торца вставкой из камня Gralit, Т1 или Т2</t>
  </si>
  <si>
    <t>Обработка торца камнем в массиве</t>
  </si>
  <si>
    <t>ИТОГОВАЯ СТОИМОСТЬ ИЗДЕЛИЯ</t>
  </si>
  <si>
    <t>МОДЕЛЬ МОЙКИ</t>
  </si>
  <si>
    <t>КАЛЬКУЛЯТОР РАСЧЁТА ИЗДЕЛИЙ</t>
  </si>
  <si>
    <t>КОНЕЧНАЯ СТОИМОСТЬ ИЗДЕЛИЯ СО СКИДКОЙ В РУБ.</t>
  </si>
  <si>
    <t>СКИДКА, % (ЗАПРОСИТЕ ИНДИВИДУАЛЬНУЮ СКИДКУ У МЕНЕДЖЕРА И ПРОСТАВЬТЕ ЕЁ САМОСТОЯТЕЛЬНО)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</si>
</sst>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BBB81"/>
        <bgColor indexed="64"/>
      </patternFill>
    </fill>
    <fill>
      <patternFill patternType="solid">
        <fgColor rgb="FFEF796D"/>
        <bgColor indexed="64"/>
      </patternFill>
    </fill>
    <fill>
      <patternFill patternType="solid">
        <fgColor rgb="FFFFFC8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center" vertical="center" wrapText="1"/>
    </xf>
    <xf numFmtId="2" fontId="3" fillId="5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6" borderId="13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/>
    <xf numFmtId="2" fontId="3" fillId="2" borderId="9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2" fontId="4" fillId="5" borderId="9" xfId="0" applyNumberFormat="1" applyFont="1" applyFill="1" applyBorder="1" applyAlignment="1">
      <alignment horizontal="center" vertical="center" wrapText="1"/>
    </xf>
    <xf numFmtId="2" fontId="4" fillId="5" borderId="10" xfId="0" applyNumberFormat="1" applyFont="1" applyFill="1" applyBorder="1" applyAlignment="1">
      <alignment horizontal="center" vertical="center" wrapText="1"/>
    </xf>
    <xf numFmtId="2" fontId="3" fillId="7" borderId="9" xfId="0" applyNumberFormat="1" applyFont="1" applyFill="1" applyBorder="1" applyAlignment="1">
      <alignment horizontal="center" vertical="center" wrapText="1"/>
    </xf>
    <xf numFmtId="2" fontId="3" fillId="8" borderId="9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2" fontId="4" fillId="7" borderId="9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2" fontId="4" fillId="8" borderId="9" xfId="0" applyNumberFormat="1" applyFont="1" applyFill="1" applyBorder="1" applyAlignment="1">
      <alignment horizontal="center" vertical="center" wrapText="1"/>
    </xf>
    <xf numFmtId="2" fontId="4" fillId="8" borderId="10" xfId="0" applyNumberFormat="1" applyFont="1" applyFill="1" applyBorder="1" applyAlignment="1">
      <alignment horizontal="center" vertical="center" wrapText="1"/>
    </xf>
    <xf numFmtId="2" fontId="6" fillId="9" borderId="18" xfId="0" applyNumberFormat="1" applyFont="1" applyFill="1" applyBorder="1" applyAlignment="1">
      <alignment horizontal="center" vertical="center" wrapText="1"/>
    </xf>
    <xf numFmtId="2" fontId="6" fillId="9" borderId="19" xfId="0" applyNumberFormat="1" applyFont="1" applyFill="1" applyBorder="1" applyAlignment="1">
      <alignment horizontal="center" vertical="center" wrapText="1"/>
    </xf>
    <xf numFmtId="2" fontId="6" fillId="9" borderId="20" xfId="0" applyNumberFormat="1" applyFont="1" applyFill="1" applyBorder="1" applyAlignment="1">
      <alignment horizontal="center" vertical="center" wrapText="1"/>
    </xf>
    <xf numFmtId="0" fontId="6" fillId="9" borderId="9" xfId="0" applyFont="1" applyFill="1" applyBorder="1"/>
    <xf numFmtId="0" fontId="6" fillId="9" borderId="1" xfId="0" applyFont="1" applyFill="1" applyBorder="1"/>
    <xf numFmtId="2" fontId="9" fillId="2" borderId="10" xfId="0" applyNumberFormat="1" applyFont="1" applyFill="1" applyBorder="1" applyAlignment="1">
      <alignment horizontal="center" vertical="center" wrapText="1"/>
    </xf>
    <xf numFmtId="2" fontId="9" fillId="7" borderId="10" xfId="0" applyNumberFormat="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 wrapText="1"/>
    </xf>
    <xf numFmtId="2" fontId="9" fillId="8" borderId="10" xfId="0" applyNumberFormat="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/>
    <xf numFmtId="0" fontId="5" fillId="0" borderId="10" xfId="0" applyFont="1" applyBorder="1"/>
    <xf numFmtId="0" fontId="5" fillId="0" borderId="12" xfId="0" applyFont="1" applyBorder="1"/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/>
    <xf numFmtId="0" fontId="11" fillId="9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1" xfId="0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12" borderId="1" xfId="0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15" fillId="0" borderId="0" xfId="1" applyAlignment="1"/>
    <xf numFmtId="0" fontId="15" fillId="0" borderId="0" xfId="1"/>
    <xf numFmtId="0" fontId="3" fillId="0" borderId="0" xfId="0" applyFont="1"/>
    <xf numFmtId="0" fontId="13" fillId="0" borderId="29" xfId="0" applyFont="1" applyBorder="1" applyAlignment="1">
      <alignment horizontal="center" vertical="center" wrapText="1"/>
    </xf>
    <xf numFmtId="164" fontId="0" fillId="9" borderId="10" xfId="0" applyNumberFormat="1" applyFill="1" applyBorder="1" applyAlignment="1">
      <alignment horizontal="center" vertical="center" wrapText="1"/>
    </xf>
    <xf numFmtId="164" fontId="0" fillId="11" borderId="10" xfId="0" applyNumberFormat="1" applyFill="1" applyBorder="1" applyAlignment="1">
      <alignment horizontal="center" vertical="center" wrapText="1"/>
    </xf>
    <xf numFmtId="164" fontId="0" fillId="11" borderId="17" xfId="0" applyNumberForma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12" borderId="36" xfId="0" applyFill="1" applyBorder="1" applyAlignment="1">
      <alignment horizontal="center" vertical="center" wrapText="1"/>
    </xf>
    <xf numFmtId="0" fontId="13" fillId="10" borderId="36" xfId="0" applyFont="1" applyFill="1" applyBorder="1" applyAlignment="1">
      <alignment horizontal="center" vertical="center" wrapText="1"/>
    </xf>
    <xf numFmtId="164" fontId="0" fillId="9" borderId="12" xfId="0" applyNumberForma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14" fillId="13" borderId="19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0" fillId="13" borderId="32" xfId="0" applyFill="1" applyBorder="1" applyAlignment="1">
      <alignment horizontal="center" vertical="center" wrapText="1"/>
    </xf>
    <xf numFmtId="0" fontId="1" fillId="13" borderId="19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3" fillId="9" borderId="3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9" borderId="1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9" xfId="0" applyFont="1" applyBorder="1" applyAlignment="1">
      <alignment horizontal="left" vertical="center" wrapText="1"/>
    </xf>
    <xf numFmtId="2" fontId="19" fillId="0" borderId="0" xfId="0" applyNumberFormat="1" applyFont="1" applyAlignment="1">
      <alignment horizontal="center" vertical="center" wrapText="1" shrinkToFi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8" fillId="15" borderId="9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164" fontId="18" fillId="15" borderId="9" xfId="0" applyNumberFormat="1" applyFont="1" applyFill="1" applyBorder="1" applyAlignment="1">
      <alignment horizontal="center" vertical="center" wrapText="1"/>
    </xf>
    <xf numFmtId="164" fontId="18" fillId="15" borderId="1" xfId="0" applyNumberFormat="1" applyFont="1" applyFill="1" applyBorder="1" applyAlignment="1">
      <alignment horizontal="center" vertical="center" wrapText="1"/>
    </xf>
    <xf numFmtId="164" fontId="18" fillId="15" borderId="13" xfId="0" applyNumberFormat="1" applyFont="1" applyFill="1" applyBorder="1" applyAlignment="1">
      <alignment horizontal="center" vertical="center" wrapText="1"/>
    </xf>
    <xf numFmtId="164" fontId="18" fillId="15" borderId="32" xfId="0" applyNumberFormat="1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8" fillId="16" borderId="32" xfId="0" applyFont="1" applyFill="1" applyBorder="1" applyAlignment="1">
      <alignment horizontal="center" vertical="center" wrapText="1"/>
    </xf>
    <xf numFmtId="164" fontId="18" fillId="14" borderId="1" xfId="0" applyNumberFormat="1" applyFont="1" applyFill="1" applyBorder="1" applyAlignment="1">
      <alignment horizontal="center" vertical="center" wrapText="1"/>
    </xf>
    <xf numFmtId="164" fontId="18" fillId="14" borderId="10" xfId="0" applyNumberFormat="1" applyFont="1" applyFill="1" applyBorder="1" applyAlignment="1">
      <alignment horizontal="center" vertical="center" wrapText="1"/>
    </xf>
    <xf numFmtId="164" fontId="18" fillId="14" borderId="32" xfId="0" applyNumberFormat="1" applyFont="1" applyFill="1" applyBorder="1" applyAlignment="1">
      <alignment horizontal="center" vertical="center" wrapText="1"/>
    </xf>
    <xf numFmtId="164" fontId="18" fillId="14" borderId="1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7" fillId="3" borderId="9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  <xf numFmtId="2" fontId="4" fillId="8" borderId="2" xfId="0" applyNumberFormat="1" applyFont="1" applyFill="1" applyBorder="1" applyAlignment="1">
      <alignment horizontal="center" vertical="center" wrapText="1"/>
    </xf>
    <xf numFmtId="2" fontId="4" fillId="8" borderId="3" xfId="0" applyNumberFormat="1" applyFont="1" applyFill="1" applyBorder="1" applyAlignment="1">
      <alignment horizontal="center" vertical="center" wrapText="1"/>
    </xf>
    <xf numFmtId="2" fontId="4" fillId="8" borderId="4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8" fillId="2" borderId="21" xfId="0" applyNumberFormat="1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3" fillId="8" borderId="2" xfId="0" applyNumberFormat="1" applyFont="1" applyFill="1" applyBorder="1" applyAlignment="1">
      <alignment horizontal="center" vertical="center" wrapText="1"/>
    </xf>
    <xf numFmtId="2" fontId="3" fillId="8" borderId="3" xfId="0" applyNumberFormat="1" applyFont="1" applyFill="1" applyBorder="1" applyAlignment="1">
      <alignment horizontal="center" vertical="center" wrapText="1"/>
    </xf>
    <xf numFmtId="2" fontId="3" fillId="8" borderId="4" xfId="0" applyNumberFormat="1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8" fillId="8" borderId="23" xfId="0" applyNumberFormat="1" applyFont="1" applyFill="1" applyBorder="1" applyAlignment="1">
      <alignment horizontal="center" vertical="center" wrapText="1"/>
    </xf>
    <xf numFmtId="2" fontId="8" fillId="8" borderId="3" xfId="0" applyNumberFormat="1" applyFont="1" applyFill="1" applyBorder="1" applyAlignment="1">
      <alignment horizontal="center" vertical="center" wrapText="1"/>
    </xf>
    <xf numFmtId="2" fontId="8" fillId="8" borderId="24" xfId="0" applyNumberFormat="1" applyFont="1" applyFill="1" applyBorder="1" applyAlignment="1">
      <alignment horizontal="center" vertical="center" wrapText="1"/>
    </xf>
    <xf numFmtId="2" fontId="3" fillId="9" borderId="25" xfId="0" applyNumberFormat="1" applyFont="1" applyFill="1" applyBorder="1" applyAlignment="1">
      <alignment horizontal="center" vertical="center" wrapText="1"/>
    </xf>
    <xf numFmtId="2" fontId="3" fillId="9" borderId="26" xfId="0" applyNumberFormat="1" applyFont="1" applyFill="1" applyBorder="1" applyAlignment="1">
      <alignment horizontal="center" vertical="center" wrapText="1"/>
    </xf>
    <xf numFmtId="2" fontId="3" fillId="9" borderId="27" xfId="0" applyNumberFormat="1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2" fontId="3" fillId="7" borderId="3" xfId="0" applyNumberFormat="1" applyFont="1" applyFill="1" applyBorder="1" applyAlignment="1">
      <alignment horizontal="center" vertical="center" wrapText="1"/>
    </xf>
    <xf numFmtId="2" fontId="3" fillId="7" borderId="4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8" fillId="7" borderId="23" xfId="0" applyNumberFormat="1" applyFont="1" applyFill="1" applyBorder="1" applyAlignment="1">
      <alignment horizontal="center" vertical="center" wrapText="1"/>
    </xf>
    <xf numFmtId="2" fontId="8" fillId="7" borderId="3" xfId="0" applyNumberFormat="1" applyFont="1" applyFill="1" applyBorder="1" applyAlignment="1">
      <alignment horizontal="center" vertical="center" wrapText="1"/>
    </xf>
    <xf numFmtId="2" fontId="8" fillId="7" borderId="24" xfId="0" applyNumberFormat="1" applyFont="1" applyFill="1" applyBorder="1" applyAlignment="1">
      <alignment horizontal="center" vertical="center" wrapText="1"/>
    </xf>
    <xf numFmtId="2" fontId="4" fillId="7" borderId="2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2" fontId="4" fillId="7" borderId="4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C81"/>
      <color rgb="FFFFF700"/>
      <color rgb="FFEF796D"/>
      <color rgb="FFEB5041"/>
      <color rgb="FF7BBB81"/>
      <color rgb="FF45854B"/>
      <color rgb="FFFDE607"/>
      <color rgb="FFFA552E"/>
      <color rgb="FFFF4229"/>
      <color rgb="FF29F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</xdr:row>
      <xdr:rowOff>35673</xdr:rowOff>
    </xdr:from>
    <xdr:to>
      <xdr:col>2</xdr:col>
      <xdr:colOff>663961</xdr:colOff>
      <xdr:row>4</xdr:row>
      <xdr:rowOff>205173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0DC51ED-3EB3-39A4-D15C-3F0750162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607173"/>
          <a:ext cx="2273686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oleshkin.ru/" TargetMode="External"/><Relationship Id="rId1" Type="http://schemas.openxmlformats.org/officeDocument/2006/relationships/hyperlink" Target="tel:8%20(953)%20415-81-16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CFB61-2482-4557-8978-38BA187365D5}">
  <dimension ref="A2:AA69"/>
  <sheetViews>
    <sheetView tabSelected="1" topLeftCell="A7" zoomScale="80" zoomScaleNormal="80" workbookViewId="0">
      <selection activeCell="N21" sqref="N21"/>
    </sheetView>
  </sheetViews>
  <sheetFormatPr defaultRowHeight="15" x14ac:dyDescent="0.25"/>
  <cols>
    <col min="1" max="1" width="3.5703125" customWidth="1"/>
    <col min="2" max="2" width="24.85546875" customWidth="1"/>
    <col min="3" max="3" width="13.28515625" customWidth="1"/>
    <col min="4" max="4" width="14.42578125" customWidth="1"/>
    <col min="5" max="5" width="11.5703125" customWidth="1"/>
    <col min="6" max="6" width="13.28515625" customWidth="1"/>
    <col min="7" max="7" width="12.28515625" customWidth="1"/>
    <col min="8" max="8" width="11.7109375" customWidth="1"/>
    <col min="9" max="9" width="11.5703125" customWidth="1"/>
    <col min="10" max="10" width="13.85546875" customWidth="1"/>
    <col min="11" max="11" width="14.85546875" customWidth="1"/>
    <col min="12" max="12" width="13.85546875" customWidth="1"/>
    <col min="13" max="13" width="16.5703125" customWidth="1"/>
    <col min="14" max="14" width="12.140625" customWidth="1"/>
    <col min="15" max="15" width="3.28515625" customWidth="1"/>
    <col min="16" max="16" width="28.140625" customWidth="1"/>
    <col min="17" max="17" width="15.28515625" customWidth="1"/>
    <col min="18" max="18" width="10.28515625" customWidth="1"/>
    <col min="19" max="19" width="3.5703125" customWidth="1"/>
    <col min="20" max="20" width="4.85546875" customWidth="1"/>
    <col min="21" max="21" width="47.5703125" customWidth="1"/>
    <col min="22" max="22" width="6.5703125" customWidth="1"/>
    <col min="23" max="23" width="9.85546875" customWidth="1"/>
    <col min="24" max="24" width="3.28515625" customWidth="1"/>
    <col min="25" max="25" width="10.28515625" customWidth="1"/>
    <col min="26" max="26" width="7.140625" customWidth="1"/>
    <col min="27" max="27" width="11.28515625" customWidth="1"/>
  </cols>
  <sheetData>
    <row r="2" spans="1:27" ht="18.75" x14ac:dyDescent="0.3">
      <c r="A2" s="107"/>
      <c r="B2" s="107"/>
      <c r="C2" s="107"/>
      <c r="D2" s="66" t="s">
        <v>153</v>
      </c>
      <c r="H2" s="109" t="s">
        <v>205</v>
      </c>
      <c r="I2" s="109"/>
      <c r="J2" s="109"/>
      <c r="K2" s="109"/>
      <c r="L2" s="109"/>
      <c r="M2" s="109"/>
      <c r="N2" s="109"/>
      <c r="P2" s="66"/>
    </row>
    <row r="3" spans="1:27" x14ac:dyDescent="0.25">
      <c r="A3" s="107"/>
      <c r="B3" s="107"/>
      <c r="C3" s="107"/>
      <c r="D3" t="s">
        <v>149</v>
      </c>
      <c r="H3" s="109"/>
      <c r="I3" s="109"/>
      <c r="J3" s="109"/>
      <c r="K3" s="109"/>
      <c r="L3" s="109"/>
      <c r="M3" s="109"/>
      <c r="N3" s="109"/>
    </row>
    <row r="4" spans="1:27" x14ac:dyDescent="0.25">
      <c r="A4" s="107"/>
      <c r="B4" s="107"/>
      <c r="C4" s="107"/>
      <c r="D4" s="64" t="s">
        <v>150</v>
      </c>
      <c r="H4" s="109"/>
      <c r="I4" s="109"/>
      <c r="J4" s="109"/>
      <c r="K4" s="109"/>
      <c r="L4" s="109"/>
      <c r="M4" s="109"/>
      <c r="N4" s="109"/>
      <c r="P4" s="64"/>
    </row>
    <row r="5" spans="1:27" ht="18.75" customHeight="1" x14ac:dyDescent="0.25">
      <c r="A5" s="107"/>
      <c r="B5" s="107"/>
      <c r="C5" s="107"/>
      <c r="D5" t="s">
        <v>151</v>
      </c>
      <c r="H5" s="109"/>
      <c r="I5" s="109"/>
      <c r="J5" s="109"/>
      <c r="K5" s="109"/>
      <c r="L5" s="109"/>
      <c r="M5" s="109"/>
      <c r="N5" s="109"/>
    </row>
    <row r="6" spans="1:27" ht="18.75" customHeight="1" x14ac:dyDescent="0.25">
      <c r="A6" s="107"/>
      <c r="B6" s="107"/>
      <c r="C6" s="107"/>
      <c r="D6" s="65" t="s">
        <v>152</v>
      </c>
      <c r="H6" s="109"/>
      <c r="I6" s="109"/>
      <c r="J6" s="109"/>
      <c r="K6" s="109"/>
      <c r="L6" s="109"/>
      <c r="M6" s="109"/>
      <c r="N6" s="109"/>
      <c r="P6" s="65"/>
    </row>
    <row r="7" spans="1:27" ht="18.75" customHeight="1" x14ac:dyDescent="0.25">
      <c r="A7" s="107"/>
      <c r="B7" s="107"/>
      <c r="C7" s="107"/>
      <c r="H7" s="109"/>
      <c r="I7" s="109"/>
      <c r="J7" s="109"/>
      <c r="K7" s="109"/>
      <c r="L7" s="109"/>
      <c r="M7" s="109"/>
      <c r="N7" s="109"/>
    </row>
    <row r="8" spans="1:27" ht="15.75" thickBot="1" x14ac:dyDescent="0.3"/>
    <row r="9" spans="1:27" ht="48" customHeight="1" x14ac:dyDescent="0.25">
      <c r="B9" s="134" t="s">
        <v>15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6"/>
      <c r="O9" s="49"/>
      <c r="P9" s="134" t="s">
        <v>146</v>
      </c>
      <c r="Q9" s="135"/>
      <c r="R9" s="136"/>
      <c r="S9" s="49"/>
      <c r="T9" s="134" t="s">
        <v>79</v>
      </c>
      <c r="U9" s="135"/>
      <c r="V9" s="135"/>
      <c r="W9" s="136"/>
      <c r="X9" s="49"/>
      <c r="Y9" s="131" t="s">
        <v>126</v>
      </c>
      <c r="Z9" s="132"/>
      <c r="AA9" s="133"/>
    </row>
    <row r="10" spans="1:27" ht="120" customHeight="1" x14ac:dyDescent="0.25">
      <c r="B10" s="47" t="s">
        <v>133</v>
      </c>
      <c r="C10" s="54" t="s">
        <v>112</v>
      </c>
      <c r="D10" s="54" t="s">
        <v>163</v>
      </c>
      <c r="E10" s="54" t="s">
        <v>127</v>
      </c>
      <c r="F10" s="54" t="s">
        <v>129</v>
      </c>
      <c r="G10" s="54" t="s">
        <v>130</v>
      </c>
      <c r="H10" s="54" t="s">
        <v>128</v>
      </c>
      <c r="I10" s="54" t="s">
        <v>194</v>
      </c>
      <c r="J10" s="91" t="s">
        <v>198</v>
      </c>
      <c r="K10" s="91" t="s">
        <v>199</v>
      </c>
      <c r="L10" s="91" t="s">
        <v>200</v>
      </c>
      <c r="M10" s="91" t="s">
        <v>201</v>
      </c>
      <c r="N10" s="56" t="s">
        <v>145</v>
      </c>
      <c r="O10" s="3"/>
      <c r="P10" s="47" t="s">
        <v>147</v>
      </c>
      <c r="Q10" s="54" t="s">
        <v>125</v>
      </c>
      <c r="R10" s="56" t="s">
        <v>145</v>
      </c>
      <c r="S10" s="50"/>
      <c r="T10" s="60" t="s">
        <v>136</v>
      </c>
      <c r="U10" s="54" t="s">
        <v>79</v>
      </c>
      <c r="V10" s="54" t="s">
        <v>124</v>
      </c>
      <c r="W10" s="56" t="s">
        <v>145</v>
      </c>
      <c r="X10" s="3"/>
      <c r="Y10" s="47" t="s">
        <v>204</v>
      </c>
      <c r="Z10" s="54" t="s">
        <v>124</v>
      </c>
      <c r="AA10" s="56" t="s">
        <v>145</v>
      </c>
    </row>
    <row r="11" spans="1:27" ht="29.25" customHeight="1" x14ac:dyDescent="0.25">
      <c r="B11" s="108" t="s">
        <v>137</v>
      </c>
      <c r="C11" s="45">
        <v>22</v>
      </c>
      <c r="D11" s="53"/>
      <c r="E11" s="53"/>
      <c r="F11" s="53"/>
      <c r="G11" s="53"/>
      <c r="H11" s="93" t="s">
        <v>80</v>
      </c>
      <c r="I11" s="92"/>
      <c r="J11" s="94" t="s">
        <v>80</v>
      </c>
      <c r="K11" s="94" t="s">
        <v>80</v>
      </c>
      <c r="L11" s="94" t="s">
        <v>80</v>
      </c>
      <c r="M11" s="94" t="s">
        <v>80</v>
      </c>
      <c r="N11" s="68">
        <f>D11*Лист2!B3+E11*Лист2!D3+F11*Лист2!D4+'ПРАЙС-ЛИСТ'!G11*Лист2!D5+I11*Лист2!D7</f>
        <v>0</v>
      </c>
      <c r="O11" s="3"/>
      <c r="P11" s="57" t="s">
        <v>138</v>
      </c>
      <c r="Q11" s="53"/>
      <c r="R11" s="69">
        <f>Q11*Лист2!O3</f>
        <v>0</v>
      </c>
      <c r="S11" s="3"/>
      <c r="T11" s="60">
        <v>1</v>
      </c>
      <c r="U11" s="55" t="s">
        <v>142</v>
      </c>
      <c r="V11" s="53"/>
      <c r="W11" s="69">
        <f>V11*Лист2!F3</f>
        <v>0</v>
      </c>
      <c r="X11" s="3"/>
      <c r="Y11" s="57" t="s">
        <v>42</v>
      </c>
      <c r="Z11" s="53"/>
      <c r="AA11" s="69">
        <f>Z11*Лист2!H3</f>
        <v>0</v>
      </c>
    </row>
    <row r="12" spans="1:27" ht="17.25" customHeight="1" x14ac:dyDescent="0.25">
      <c r="B12" s="108"/>
      <c r="C12" s="45">
        <v>28</v>
      </c>
      <c r="D12" s="53"/>
      <c r="E12" s="53"/>
      <c r="F12" s="53"/>
      <c r="G12" s="53"/>
      <c r="H12" s="53"/>
      <c r="I12" s="92"/>
      <c r="J12" s="92"/>
      <c r="K12" s="92"/>
      <c r="L12" s="94" t="s">
        <v>80</v>
      </c>
      <c r="M12" s="94" t="s">
        <v>80</v>
      </c>
      <c r="N12" s="68">
        <f>D12*Лист2!B4+'ПРАЙС-ЛИСТ'!E12*Лист2!D3+'ПРАЙС-ЛИСТ'!F12*Лист2!D4+'ПРАЙС-ЛИСТ'!G12*Лист2!D5+'ПРАЙС-ЛИСТ'!H12*Лист2!D6+I12*Лист2!D7+J12*Лист2!D8+Лист2!D9*'ПРАЙС-ЛИСТ'!K12</f>
        <v>0</v>
      </c>
      <c r="O12" s="3"/>
      <c r="P12" s="57" t="s">
        <v>139</v>
      </c>
      <c r="Q12" s="53"/>
      <c r="R12" s="69">
        <f>Q12*Лист2!O4</f>
        <v>0</v>
      </c>
      <c r="S12" s="3"/>
      <c r="T12" s="60">
        <v>2</v>
      </c>
      <c r="U12" s="55" t="s">
        <v>10</v>
      </c>
      <c r="V12" s="53"/>
      <c r="W12" s="69">
        <f>V12*Лист2!F4</f>
        <v>0</v>
      </c>
      <c r="X12" s="3"/>
      <c r="Y12" s="57" t="s">
        <v>43</v>
      </c>
      <c r="Z12" s="53"/>
      <c r="AA12" s="69">
        <f>Z12*Лист2!H4</f>
        <v>0</v>
      </c>
    </row>
    <row r="13" spans="1:27" ht="29.25" customHeight="1" x14ac:dyDescent="0.25">
      <c r="B13" s="108"/>
      <c r="C13" s="45">
        <v>34</v>
      </c>
      <c r="D13" s="53"/>
      <c r="E13" s="53"/>
      <c r="F13" s="53"/>
      <c r="G13" s="53"/>
      <c r="H13" s="53"/>
      <c r="I13" s="92"/>
      <c r="J13" s="92"/>
      <c r="K13" s="94" t="s">
        <v>80</v>
      </c>
      <c r="L13" s="92"/>
      <c r="M13" s="94" t="s">
        <v>80</v>
      </c>
      <c r="N13" s="68">
        <f>D13*Лист2!B5+'ПРАЙС-ЛИСТ'!E13*Лист2!D3+'ПРАЙС-ЛИСТ'!F13*Лист2!D4+'ПРАЙС-ЛИСТ'!G13*Лист2!D5+'ПРАЙС-ЛИСТ'!H13*Лист2!D6+I13*Лист2!D7+'ПРАЙС-ЛИСТ'!J13*Лист2!D8+L13*Лист2!D10</f>
        <v>0</v>
      </c>
      <c r="O13" s="3"/>
      <c r="P13" s="57" t="s">
        <v>140</v>
      </c>
      <c r="Q13" s="53"/>
      <c r="R13" s="69">
        <f>Q13*Лист2!O5</f>
        <v>0</v>
      </c>
      <c r="S13" s="3"/>
      <c r="T13" s="60">
        <v>3</v>
      </c>
      <c r="U13" s="55" t="s">
        <v>143</v>
      </c>
      <c r="V13" s="53"/>
      <c r="W13" s="69">
        <f>V13*Лист2!F5</f>
        <v>0</v>
      </c>
      <c r="X13" s="3"/>
      <c r="Y13" s="57" t="s">
        <v>44</v>
      </c>
      <c r="Z13" s="53"/>
      <c r="AA13" s="69">
        <f>Z13*Лист2!H5</f>
        <v>0</v>
      </c>
    </row>
    <row r="14" spans="1:27" ht="21" customHeight="1" x14ac:dyDescent="0.25">
      <c r="B14" s="108"/>
      <c r="C14" s="45">
        <v>40</v>
      </c>
      <c r="D14" s="53"/>
      <c r="E14" s="53"/>
      <c r="F14" s="53"/>
      <c r="G14" s="53"/>
      <c r="H14" s="53"/>
      <c r="I14" s="92"/>
      <c r="J14" s="92"/>
      <c r="K14" s="94" t="s">
        <v>80</v>
      </c>
      <c r="L14" s="92"/>
      <c r="M14" s="94" t="s">
        <v>80</v>
      </c>
      <c r="N14" s="68">
        <f>D14*Лист2!B6+'ПРАЙС-ЛИСТ'!E14*Лист2!D3+'ПРАЙС-ЛИСТ'!F14*Лист2!D4+'ПРАЙС-ЛИСТ'!G14*Лист2!D5+'ПРАЙС-ЛИСТ'!H14*Лист2!D6+I14*Лист2!D7+Лист2!D8*'ПРАЙС-ЛИСТ'!J14+'ПРАЙС-ЛИСТ'!L14*Лист2!D10</f>
        <v>0</v>
      </c>
      <c r="O14" s="3"/>
      <c r="P14" s="57" t="s">
        <v>29</v>
      </c>
      <c r="Q14" s="53"/>
      <c r="R14" s="69">
        <f>Q14*Лист2!O6</f>
        <v>0</v>
      </c>
      <c r="S14" s="3"/>
      <c r="T14" s="60">
        <v>4</v>
      </c>
      <c r="U14" s="55" t="s">
        <v>144</v>
      </c>
      <c r="V14" s="53"/>
      <c r="W14" s="69">
        <f>V14*Лист2!F6</f>
        <v>0</v>
      </c>
      <c r="X14" s="3"/>
      <c r="Y14" s="57" t="s">
        <v>45</v>
      </c>
      <c r="Z14" s="53"/>
      <c r="AA14" s="69">
        <f>Z14*Лист2!H6</f>
        <v>0</v>
      </c>
    </row>
    <row r="15" spans="1:27" ht="31.5" customHeight="1" x14ac:dyDescent="0.25">
      <c r="B15" s="62" t="s">
        <v>154</v>
      </c>
      <c r="C15" s="45">
        <v>40</v>
      </c>
      <c r="D15" s="53"/>
      <c r="E15" s="53"/>
      <c r="F15" s="46" t="s">
        <v>80</v>
      </c>
      <c r="G15" s="46" t="s">
        <v>80</v>
      </c>
      <c r="H15" s="53"/>
      <c r="I15" s="94" t="s">
        <v>80</v>
      </c>
      <c r="J15" s="94" t="s">
        <v>80</v>
      </c>
      <c r="K15" s="94" t="s">
        <v>80</v>
      </c>
      <c r="L15" s="94" t="s">
        <v>80</v>
      </c>
      <c r="M15" s="94" t="s">
        <v>80</v>
      </c>
      <c r="N15" s="68">
        <f>D15*Лист2!B7+'ПРАЙС-ЛИСТ'!E15*Лист2!D3+'ПРАЙС-ЛИСТ'!H15*Лист2!D6</f>
        <v>0</v>
      </c>
      <c r="O15" s="3"/>
      <c r="P15" s="57" t="s">
        <v>30</v>
      </c>
      <c r="Q15" s="53"/>
      <c r="R15" s="69">
        <f>Q15*Лист2!O7</f>
        <v>0</v>
      </c>
      <c r="S15" s="3"/>
      <c r="T15" s="60">
        <v>5</v>
      </c>
      <c r="U15" s="55" t="s">
        <v>165</v>
      </c>
      <c r="V15" s="53"/>
      <c r="W15" s="69">
        <f>V15*Лист2!F7</f>
        <v>0</v>
      </c>
      <c r="X15" s="3"/>
      <c r="Y15" s="57" t="s">
        <v>46</v>
      </c>
      <c r="Z15" s="53"/>
      <c r="AA15" s="69">
        <f>Z15*Лист2!H7</f>
        <v>0</v>
      </c>
    </row>
    <row r="16" spans="1:27" ht="33.75" customHeight="1" x14ac:dyDescent="0.25">
      <c r="B16" s="62" t="s">
        <v>155</v>
      </c>
      <c r="C16" s="45">
        <v>40</v>
      </c>
      <c r="D16" s="53"/>
      <c r="E16" s="53"/>
      <c r="F16" s="46" t="s">
        <v>80</v>
      </c>
      <c r="G16" s="46" t="s">
        <v>80</v>
      </c>
      <c r="H16" s="53"/>
      <c r="I16" s="94" t="s">
        <v>80</v>
      </c>
      <c r="J16" s="94" t="s">
        <v>80</v>
      </c>
      <c r="K16" s="94" t="s">
        <v>80</v>
      </c>
      <c r="L16" s="94" t="s">
        <v>80</v>
      </c>
      <c r="M16" s="94" t="s">
        <v>80</v>
      </c>
      <c r="N16" s="68">
        <f>D16*Лист2!B8+'ПРАЙС-ЛИСТ'!E16*1035+'ПРАЙС-ЛИСТ'!H16*3680</f>
        <v>0</v>
      </c>
      <c r="O16" s="3"/>
      <c r="P16" s="57" t="s">
        <v>31</v>
      </c>
      <c r="Q16" s="53"/>
      <c r="R16" s="69">
        <f>Q16*Лист2!O8</f>
        <v>0</v>
      </c>
      <c r="S16" s="3"/>
      <c r="T16" s="60">
        <v>6</v>
      </c>
      <c r="U16" s="55" t="s">
        <v>166</v>
      </c>
      <c r="V16" s="53"/>
      <c r="W16" s="69">
        <f>V16*Лист2!F8</f>
        <v>0</v>
      </c>
      <c r="X16" s="3"/>
      <c r="Y16" s="57" t="s">
        <v>47</v>
      </c>
      <c r="Z16" s="53"/>
      <c r="AA16" s="69">
        <f>Z16*Лист2!H8</f>
        <v>0</v>
      </c>
    </row>
    <row r="17" spans="2:27" ht="34.5" customHeight="1" x14ac:dyDescent="0.25">
      <c r="B17" s="62" t="s">
        <v>134</v>
      </c>
      <c r="C17" s="45">
        <v>40</v>
      </c>
      <c r="D17" s="53"/>
      <c r="E17" s="53"/>
      <c r="F17" s="53"/>
      <c r="G17" s="53"/>
      <c r="H17" s="46" t="s">
        <v>80</v>
      </c>
      <c r="I17" s="46" t="s">
        <v>80</v>
      </c>
      <c r="J17" s="46" t="s">
        <v>80</v>
      </c>
      <c r="K17" s="46" t="s">
        <v>80</v>
      </c>
      <c r="L17" s="96"/>
      <c r="M17" s="96"/>
      <c r="N17" s="68">
        <f>D17*Лист2!B9+Лист2!D3*'ПРАЙС-ЛИСТ'!E17+'ПРАЙС-ЛИСТ'!F17*Лист2!D4+'ПРАЙС-ЛИСТ'!G17*Лист2!D5+L17*Лист2!D10+'ПРАЙС-ЛИСТ'!M17*Лист2!D11</f>
        <v>0</v>
      </c>
      <c r="O17" s="3"/>
      <c r="P17" s="57" t="s">
        <v>32</v>
      </c>
      <c r="Q17" s="53"/>
      <c r="R17" s="69">
        <f>Q17*Лист2!O8</f>
        <v>0</v>
      </c>
      <c r="S17" s="3"/>
      <c r="T17" s="60">
        <v>7</v>
      </c>
      <c r="U17" s="55" t="s">
        <v>167</v>
      </c>
      <c r="V17" s="53"/>
      <c r="W17" s="69">
        <f>V17*Лист2!F9</f>
        <v>0</v>
      </c>
      <c r="X17" s="3"/>
      <c r="Y17" s="57" t="s">
        <v>48</v>
      </c>
      <c r="Z17" s="53"/>
      <c r="AA17" s="69">
        <f>Z17*Лист2!H9</f>
        <v>0</v>
      </c>
    </row>
    <row r="18" spans="2:27" ht="31.5" customHeight="1" x14ac:dyDescent="0.25">
      <c r="B18" s="62" t="s">
        <v>131</v>
      </c>
      <c r="C18" s="45">
        <v>40</v>
      </c>
      <c r="D18" s="53"/>
      <c r="E18" s="53"/>
      <c r="F18" s="53"/>
      <c r="G18" s="53"/>
      <c r="H18" s="46" t="s">
        <v>80</v>
      </c>
      <c r="I18" s="46" t="s">
        <v>80</v>
      </c>
      <c r="J18" s="46" t="s">
        <v>80</v>
      </c>
      <c r="K18" s="46" t="s">
        <v>80</v>
      </c>
      <c r="L18" s="96"/>
      <c r="M18" s="96"/>
      <c r="N18" s="68">
        <f>D18*Лист2!B10+'ПРАЙС-ЛИСТ'!E18*Лист2!D3+'ПРАЙС-ЛИСТ'!F18*Лист2!D4+'ПРАЙС-ЛИСТ'!G18*Лист2!D5+L18*Лист2!D10+M18*Лист2!D11</f>
        <v>0</v>
      </c>
      <c r="O18" s="3"/>
      <c r="P18" s="57" t="s">
        <v>176</v>
      </c>
      <c r="Q18" s="53"/>
      <c r="R18" s="69">
        <f>Q18*Лист2!O10</f>
        <v>0</v>
      </c>
      <c r="S18" s="49"/>
      <c r="T18" s="60">
        <v>9</v>
      </c>
      <c r="U18" s="55" t="s">
        <v>168</v>
      </c>
      <c r="V18" s="53"/>
      <c r="W18" s="69">
        <f>V18*Лист2!F11</f>
        <v>0</v>
      </c>
      <c r="X18" s="3"/>
      <c r="Y18" s="57" t="s">
        <v>49</v>
      </c>
      <c r="Z18" s="53"/>
      <c r="AA18" s="69">
        <f>Z18*Лист2!H10</f>
        <v>0</v>
      </c>
    </row>
    <row r="19" spans="2:27" ht="37.5" customHeight="1" thickBot="1" x14ac:dyDescent="0.3">
      <c r="B19" s="71" t="s">
        <v>132</v>
      </c>
      <c r="C19" s="72">
        <v>40</v>
      </c>
      <c r="D19" s="73"/>
      <c r="E19" s="73"/>
      <c r="F19" s="73"/>
      <c r="G19" s="73"/>
      <c r="H19" s="74" t="s">
        <v>80</v>
      </c>
      <c r="I19" s="74" t="s">
        <v>80</v>
      </c>
      <c r="J19" s="74" t="s">
        <v>80</v>
      </c>
      <c r="K19" s="74" t="s">
        <v>80</v>
      </c>
      <c r="L19" s="97"/>
      <c r="M19" s="97"/>
      <c r="N19" s="75">
        <f>D19*Лист2!B11+'ПРАЙС-ЛИСТ'!E19*Лист2!D3+'ПРАЙС-ЛИСТ'!F19*Лист2!D4+'ПРАЙС-ЛИСТ'!G19*Лист2!D5+L19*Лист2!D10+M19*Лист2!D11</f>
        <v>0</v>
      </c>
      <c r="O19" s="3"/>
      <c r="P19" s="137" t="s">
        <v>93</v>
      </c>
      <c r="Q19" s="138"/>
      <c r="R19" s="139"/>
      <c r="S19" s="50"/>
      <c r="T19" s="60">
        <v>10</v>
      </c>
      <c r="U19" s="55" t="s">
        <v>169</v>
      </c>
      <c r="V19" s="53"/>
      <c r="W19" s="69">
        <f>V19*Лист2!F12</f>
        <v>0</v>
      </c>
      <c r="X19" s="3"/>
      <c r="Y19" s="57" t="s">
        <v>50</v>
      </c>
      <c r="Z19" s="53"/>
      <c r="AA19" s="69">
        <f>Z19*Лист2!H11</f>
        <v>0</v>
      </c>
    </row>
    <row r="20" spans="2:27" ht="37.5" customHeight="1" x14ac:dyDescent="0.25">
      <c r="B20" s="62" t="s">
        <v>141</v>
      </c>
      <c r="C20" s="45">
        <v>40</v>
      </c>
      <c r="D20" s="53"/>
      <c r="E20" s="53"/>
      <c r="F20" s="53"/>
      <c r="G20" s="53"/>
      <c r="H20" s="46" t="s">
        <v>80</v>
      </c>
      <c r="I20" s="46" t="s">
        <v>80</v>
      </c>
      <c r="J20" s="46" t="s">
        <v>80</v>
      </c>
      <c r="K20" s="46" t="s">
        <v>80</v>
      </c>
      <c r="L20" s="98"/>
      <c r="M20" s="98"/>
      <c r="N20" s="68">
        <f>D20*Лист2!B12+'ПРАЙС-ЛИСТ'!E20*Лист2!D3+'ПРАЙС-ЛИСТ'!F20*Лист2!D4+'ПРАЙС-ЛИСТ'!G20*Лист2!D5+L20*Лист2!D10+Лист2!D11*'ПРАЙС-ЛИСТ'!M20</f>
        <v>0</v>
      </c>
      <c r="O20" s="3"/>
      <c r="P20" s="67" t="s">
        <v>93</v>
      </c>
      <c r="Q20" s="87" t="s">
        <v>175</v>
      </c>
      <c r="R20" s="88" t="s">
        <v>145</v>
      </c>
      <c r="S20" s="3"/>
      <c r="T20" s="60">
        <v>11</v>
      </c>
      <c r="U20" s="55" t="s">
        <v>170</v>
      </c>
      <c r="V20" s="53"/>
      <c r="W20" s="69">
        <f>V20*Лист2!F13</f>
        <v>0</v>
      </c>
      <c r="X20" s="3"/>
      <c r="Y20" s="57" t="s">
        <v>51</v>
      </c>
      <c r="Z20" s="53"/>
      <c r="AA20" s="69">
        <f>Z20*Лист2!H12</f>
        <v>0</v>
      </c>
    </row>
    <row r="21" spans="2:27" ht="28.5" customHeight="1" x14ac:dyDescent="0.25">
      <c r="B21" s="62" t="s">
        <v>160</v>
      </c>
      <c r="C21" s="45">
        <v>18</v>
      </c>
      <c r="D21" s="53"/>
      <c r="E21" s="53"/>
      <c r="F21" s="53"/>
      <c r="G21" s="53"/>
      <c r="H21" s="46" t="s">
        <v>80</v>
      </c>
      <c r="I21" s="46" t="s">
        <v>80</v>
      </c>
      <c r="J21" s="46" t="s">
        <v>80</v>
      </c>
      <c r="K21" s="46" t="s">
        <v>80</v>
      </c>
      <c r="L21" s="98"/>
      <c r="M21" s="46" t="s">
        <v>80</v>
      </c>
      <c r="N21" s="68">
        <f>D21*Лист2!B13+'ПРАЙС-ЛИСТ'!E21*Лист2!D3+'ПРАЙС-ЛИСТ'!F21*Лист2!D4+'ПРАЙС-ЛИСТ'!G21*Лист2!D5+L21*Лист2!D10</f>
        <v>0</v>
      </c>
      <c r="O21" s="3"/>
      <c r="P21" s="60" t="s">
        <v>123</v>
      </c>
      <c r="Q21" s="82"/>
      <c r="R21" s="69">
        <f>Q21*Лист2!J3</f>
        <v>0</v>
      </c>
      <c r="S21" s="3"/>
      <c r="T21" s="60">
        <v>12</v>
      </c>
      <c r="U21" s="55" t="s">
        <v>171</v>
      </c>
      <c r="V21" s="53"/>
      <c r="W21" s="69">
        <f>V21*Лист2!F14</f>
        <v>0</v>
      </c>
      <c r="X21" s="3"/>
      <c r="Y21" s="57" t="s">
        <v>52</v>
      </c>
      <c r="Z21" s="53"/>
      <c r="AA21" s="69">
        <f>Z21*Лист2!H13</f>
        <v>0</v>
      </c>
    </row>
    <row r="22" spans="2:27" ht="34.5" customHeight="1" thickBot="1" x14ac:dyDescent="0.3">
      <c r="B22" s="62" t="s">
        <v>161</v>
      </c>
      <c r="C22" s="45">
        <v>18</v>
      </c>
      <c r="D22" s="53"/>
      <c r="E22" s="53"/>
      <c r="F22" s="53"/>
      <c r="G22" s="53"/>
      <c r="H22" s="46" t="s">
        <v>80</v>
      </c>
      <c r="I22" s="46" t="s">
        <v>80</v>
      </c>
      <c r="J22" s="46" t="s">
        <v>80</v>
      </c>
      <c r="K22" s="46" t="s">
        <v>80</v>
      </c>
      <c r="L22" s="98"/>
      <c r="M22" s="46" t="s">
        <v>80</v>
      </c>
      <c r="N22" s="68">
        <f>D22*Лист2!B14+'ПРАЙС-ЛИСТ'!E22*Лист2!D3+'ПРАЙС-ЛИСТ'!F22*Лист2!D4+'ПРАЙС-ЛИСТ'!G22*Лист2!D5+L22*Лист2!D10</f>
        <v>0</v>
      </c>
      <c r="O22" s="3"/>
      <c r="P22" s="61" t="s">
        <v>174</v>
      </c>
      <c r="Q22" s="84"/>
      <c r="R22" s="70">
        <f>Q22*Лист2!B23</f>
        <v>0</v>
      </c>
      <c r="S22" s="3"/>
      <c r="T22" s="60">
        <v>13</v>
      </c>
      <c r="U22" s="55" t="s">
        <v>135</v>
      </c>
      <c r="V22" s="53"/>
      <c r="W22" s="69">
        <f>V22*Лист2!F15</f>
        <v>0</v>
      </c>
      <c r="X22" s="3"/>
      <c r="Y22" s="57" t="s">
        <v>54</v>
      </c>
      <c r="Z22" s="53"/>
      <c r="AA22" s="69">
        <f>Z22*Лист2!H14</f>
        <v>0</v>
      </c>
    </row>
    <row r="23" spans="2:27" ht="45" x14ac:dyDescent="0.25">
      <c r="B23" s="76" t="s">
        <v>156</v>
      </c>
      <c r="C23" s="77">
        <v>40</v>
      </c>
      <c r="D23" s="85"/>
      <c r="E23" s="81"/>
      <c r="F23" s="81"/>
      <c r="G23" s="81"/>
      <c r="H23" s="78" t="s">
        <v>80</v>
      </c>
      <c r="I23" s="78" t="s">
        <v>80</v>
      </c>
      <c r="J23" s="78" t="s">
        <v>80</v>
      </c>
      <c r="K23" s="78" t="s">
        <v>80</v>
      </c>
      <c r="L23" s="81"/>
      <c r="M23" s="81"/>
      <c r="N23" s="68">
        <f>D23*Лист2!B15+'ПРАЙС-ЛИСТ'!E23*Лист2!D3+'ПРАЙС-ЛИСТ'!F23*Лист2!D4+'ПРАЙС-ЛИСТ'!G23*Лист2!D5+L23*Лист2!D10+M23*Лист2!D10</f>
        <v>0</v>
      </c>
      <c r="O23" s="3"/>
      <c r="P23" s="3"/>
      <c r="Q23" s="3"/>
      <c r="R23" s="3"/>
      <c r="S23" s="3"/>
      <c r="T23" s="60">
        <v>14</v>
      </c>
      <c r="U23" s="55" t="s">
        <v>186</v>
      </c>
      <c r="V23" s="82"/>
      <c r="W23" s="69">
        <f>V23*Лист2!F16</f>
        <v>0</v>
      </c>
      <c r="X23" s="3"/>
      <c r="Y23" s="57" t="s">
        <v>55</v>
      </c>
      <c r="Z23" s="53"/>
      <c r="AA23" s="69">
        <f>Z23*Лист2!H15</f>
        <v>0</v>
      </c>
    </row>
    <row r="24" spans="2:27" ht="45" x14ac:dyDescent="0.25">
      <c r="B24" s="62" t="s">
        <v>157</v>
      </c>
      <c r="C24" s="45">
        <v>40</v>
      </c>
      <c r="D24" s="86"/>
      <c r="E24" s="83"/>
      <c r="F24" s="83"/>
      <c r="G24" s="83"/>
      <c r="H24" s="79" t="s">
        <v>80</v>
      </c>
      <c r="I24" s="79" t="s">
        <v>80</v>
      </c>
      <c r="J24" s="79" t="s">
        <v>80</v>
      </c>
      <c r="K24" s="79" t="s">
        <v>80</v>
      </c>
      <c r="L24" s="83"/>
      <c r="M24" s="83"/>
      <c r="N24" s="68">
        <f>D24*Лист2!B16+'ПРАЙС-ЛИСТ'!E24*Лист2!D3+'ПРАЙС-ЛИСТ'!F24*Лист2!D4+'ПРАЙС-ЛИСТ'!G24*Лист2!D5+L24*Лист2!D10+M24*Лист2!D11</f>
        <v>0</v>
      </c>
      <c r="O24" s="3"/>
      <c r="P24" s="3"/>
      <c r="Q24" s="3"/>
      <c r="R24" s="3"/>
      <c r="S24" s="3"/>
      <c r="T24" s="60">
        <v>15</v>
      </c>
      <c r="U24" s="55" t="s">
        <v>187</v>
      </c>
      <c r="V24" s="82"/>
      <c r="W24" s="69">
        <f>V24*Лист2!F17</f>
        <v>0</v>
      </c>
      <c r="X24" s="3"/>
      <c r="Y24" s="57" t="s">
        <v>53</v>
      </c>
      <c r="Z24" s="53"/>
      <c r="AA24" s="69">
        <f>Z24*Лист2!H16</f>
        <v>0</v>
      </c>
    </row>
    <row r="25" spans="2:27" ht="30.75" customHeight="1" x14ac:dyDescent="0.25">
      <c r="B25" s="62" t="s">
        <v>158</v>
      </c>
      <c r="C25" s="45">
        <v>40</v>
      </c>
      <c r="D25" s="86"/>
      <c r="E25" s="83"/>
      <c r="F25" s="83"/>
      <c r="G25" s="83"/>
      <c r="H25" s="79" t="s">
        <v>80</v>
      </c>
      <c r="I25" s="79" t="s">
        <v>80</v>
      </c>
      <c r="J25" s="79" t="s">
        <v>80</v>
      </c>
      <c r="K25" s="79" t="s">
        <v>80</v>
      </c>
      <c r="L25" s="83"/>
      <c r="M25" s="83"/>
      <c r="N25" s="68">
        <f>D25*Лист2!B17+'ПРАЙС-ЛИСТ'!E25*Лист2!D3+'ПРАЙС-ЛИСТ'!F25*Лист2!D4+'ПРАЙС-ЛИСТ'!G25*Лист2!D5+L25*Лист2!D10+M25*Лист2!D11</f>
        <v>0</v>
      </c>
      <c r="O25" s="3"/>
      <c r="P25" s="3"/>
      <c r="Q25" s="3"/>
      <c r="R25" s="3"/>
      <c r="S25" s="3"/>
      <c r="T25" s="60">
        <v>16</v>
      </c>
      <c r="U25" s="55" t="s">
        <v>188</v>
      </c>
      <c r="V25" s="82"/>
      <c r="W25" s="69">
        <f>V25*Лист2!F18</f>
        <v>0</v>
      </c>
      <c r="X25" s="3"/>
      <c r="Y25" s="57" t="s">
        <v>56</v>
      </c>
      <c r="Z25" s="53"/>
      <c r="AA25" s="69">
        <f>Z25*Лист2!H17</f>
        <v>0</v>
      </c>
    </row>
    <row r="26" spans="2:27" ht="29.25" customHeight="1" x14ac:dyDescent="0.25">
      <c r="B26" s="62" t="s">
        <v>159</v>
      </c>
      <c r="C26" s="45">
        <v>40</v>
      </c>
      <c r="D26" s="86"/>
      <c r="E26" s="83"/>
      <c r="F26" s="83"/>
      <c r="G26" s="83"/>
      <c r="H26" s="79" t="s">
        <v>80</v>
      </c>
      <c r="I26" s="79" t="s">
        <v>80</v>
      </c>
      <c r="J26" s="79" t="s">
        <v>80</v>
      </c>
      <c r="K26" s="79" t="s">
        <v>80</v>
      </c>
      <c r="L26" s="83"/>
      <c r="M26" s="83"/>
      <c r="N26" s="68">
        <f>D26*Лист2!B18+'ПРАЙС-ЛИСТ'!E26*Лист2!D3+'ПРАЙС-ЛИСТ'!F26*Лист2!D4+'ПРАЙС-ЛИСТ'!G26*Лист2!D5+L26*Лист2!D10+M26*Лист2!D11</f>
        <v>0</v>
      </c>
      <c r="O26" s="3"/>
      <c r="P26" s="3"/>
      <c r="Q26" s="3"/>
      <c r="R26" s="3"/>
      <c r="S26" s="3"/>
      <c r="T26" s="60">
        <v>17</v>
      </c>
      <c r="U26" s="55" t="s">
        <v>189</v>
      </c>
      <c r="V26" s="82"/>
      <c r="W26" s="69">
        <f>V26*Лист2!F19</f>
        <v>0</v>
      </c>
      <c r="X26" s="3"/>
      <c r="Y26" s="57" t="s">
        <v>57</v>
      </c>
      <c r="Z26" s="53"/>
      <c r="AA26" s="69">
        <f>Z26*Лист2!H18</f>
        <v>0</v>
      </c>
    </row>
    <row r="27" spans="2:27" ht="31.5" customHeight="1" x14ac:dyDescent="0.25">
      <c r="B27" s="62" t="s">
        <v>156</v>
      </c>
      <c r="C27" s="45">
        <v>18</v>
      </c>
      <c r="D27" s="86"/>
      <c r="E27" s="83"/>
      <c r="F27" s="83"/>
      <c r="G27" s="83"/>
      <c r="H27" s="79" t="s">
        <v>80</v>
      </c>
      <c r="I27" s="79" t="s">
        <v>80</v>
      </c>
      <c r="J27" s="79" t="s">
        <v>80</v>
      </c>
      <c r="K27" s="79" t="s">
        <v>80</v>
      </c>
      <c r="L27" s="83"/>
      <c r="M27" s="79" t="s">
        <v>80</v>
      </c>
      <c r="N27" s="68">
        <f>D27*Лист2!B20+'ПРАЙС-ЛИСТ'!E27*Лист2!D3+'ПРАЙС-ЛИСТ'!F27*Лист2!D4+'ПРАЙС-ЛИСТ'!G27*Лист2!D5+L27*Лист2!D10</f>
        <v>0</v>
      </c>
      <c r="O27" s="3"/>
      <c r="P27" s="51"/>
      <c r="Q27" s="51"/>
      <c r="R27" s="51"/>
      <c r="S27" s="3"/>
      <c r="T27" s="60">
        <v>18</v>
      </c>
      <c r="U27" s="55" t="s">
        <v>190</v>
      </c>
      <c r="V27" s="82"/>
      <c r="W27" s="69">
        <f>V27*Лист2!F20</f>
        <v>0</v>
      </c>
      <c r="X27" s="3"/>
      <c r="Y27" s="57" t="s">
        <v>58</v>
      </c>
      <c r="Z27" s="53"/>
      <c r="AA27" s="69">
        <f>Z27*Лист2!H19</f>
        <v>0</v>
      </c>
    </row>
    <row r="28" spans="2:27" ht="35.25" customHeight="1" x14ac:dyDescent="0.25">
      <c r="B28" s="62" t="s">
        <v>157</v>
      </c>
      <c r="C28" s="45">
        <v>18</v>
      </c>
      <c r="D28" s="86"/>
      <c r="E28" s="83"/>
      <c r="F28" s="83"/>
      <c r="G28" s="83"/>
      <c r="H28" s="79" t="s">
        <v>80</v>
      </c>
      <c r="I28" s="79" t="s">
        <v>80</v>
      </c>
      <c r="J28" s="79" t="s">
        <v>80</v>
      </c>
      <c r="K28" s="79" t="s">
        <v>80</v>
      </c>
      <c r="L28" s="83"/>
      <c r="M28" s="79" t="s">
        <v>80</v>
      </c>
      <c r="N28" s="68">
        <f>D28*Лист2!B21+'ПРАЙС-ЛИСТ'!E28*Лист2!D3+'ПРАЙС-ЛИСТ'!F28*Лист2!D4+'ПРАЙС-ЛИСТ'!G28*Лист2!D5+L28*Лист2!D11</f>
        <v>0</v>
      </c>
      <c r="O28" s="3"/>
      <c r="P28" s="50"/>
      <c r="Q28" s="50"/>
      <c r="R28" s="50"/>
      <c r="S28" s="3"/>
      <c r="T28" s="60">
        <v>19</v>
      </c>
      <c r="U28" s="55" t="s">
        <v>191</v>
      </c>
      <c r="V28" s="82"/>
      <c r="W28" s="69">
        <f>V28*Лист2!F21</f>
        <v>0</v>
      </c>
      <c r="X28" s="3"/>
      <c r="Y28" s="57" t="s">
        <v>59</v>
      </c>
      <c r="Z28" s="53"/>
      <c r="AA28" s="69">
        <f>Z28*Лист2!H20</f>
        <v>0</v>
      </c>
    </row>
    <row r="29" spans="2:27" ht="30.75" thickBot="1" x14ac:dyDescent="0.3">
      <c r="B29" s="48" t="s">
        <v>162</v>
      </c>
      <c r="C29" s="63">
        <v>38</v>
      </c>
      <c r="D29" s="84"/>
      <c r="E29" s="80" t="s">
        <v>80</v>
      </c>
      <c r="F29" s="80" t="s">
        <v>80</v>
      </c>
      <c r="G29" s="80" t="s">
        <v>80</v>
      </c>
      <c r="H29" s="80" t="s">
        <v>80</v>
      </c>
      <c r="I29" s="80" t="s">
        <v>80</v>
      </c>
      <c r="J29" s="80" t="s">
        <v>80</v>
      </c>
      <c r="K29" s="80" t="s">
        <v>80</v>
      </c>
      <c r="L29" s="80" t="s">
        <v>80</v>
      </c>
      <c r="M29" s="80" t="s">
        <v>80</v>
      </c>
      <c r="N29" s="106">
        <f>D29*Лист2!B19</f>
        <v>0</v>
      </c>
      <c r="O29" s="3"/>
      <c r="P29" s="49"/>
      <c r="Q29" s="49"/>
      <c r="R29" s="49"/>
      <c r="S29" s="3"/>
      <c r="T29" s="60">
        <v>20</v>
      </c>
      <c r="U29" s="55" t="s">
        <v>192</v>
      </c>
      <c r="V29" s="82"/>
      <c r="W29" s="69">
        <f>V29*Лист2!F22</f>
        <v>0</v>
      </c>
      <c r="X29" s="3"/>
      <c r="Y29" s="57" t="s">
        <v>60</v>
      </c>
      <c r="Z29" s="53"/>
      <c r="AA29" s="69">
        <f>Z29*Лист2!H21</f>
        <v>0</v>
      </c>
    </row>
    <row r="30" spans="2:27" ht="30.75" thickBot="1" x14ac:dyDescent="0.3">
      <c r="B30" s="52"/>
      <c r="C30" s="3"/>
      <c r="D30" s="3"/>
      <c r="E30" s="104"/>
      <c r="F30" s="104"/>
      <c r="G30" s="104"/>
      <c r="H30" s="104"/>
      <c r="I30" s="104"/>
      <c r="J30" s="104"/>
      <c r="K30" s="104"/>
      <c r="L30" s="104"/>
      <c r="M30" s="104"/>
      <c r="N30" s="105"/>
      <c r="O30" s="3"/>
      <c r="P30" s="3"/>
      <c r="Q30" s="3"/>
      <c r="R30" s="3"/>
      <c r="S30" s="3"/>
      <c r="T30" s="61">
        <v>21</v>
      </c>
      <c r="U30" s="90" t="s">
        <v>193</v>
      </c>
      <c r="V30" s="84"/>
      <c r="W30" s="69">
        <f>V30*Лист2!F23</f>
        <v>0</v>
      </c>
      <c r="X30" s="3"/>
      <c r="Y30" s="57" t="s">
        <v>61</v>
      </c>
      <c r="Z30" s="53"/>
      <c r="AA30" s="69">
        <f>Z30*Лист2!H22</f>
        <v>0</v>
      </c>
    </row>
    <row r="31" spans="2:27" ht="28.5" customHeight="1" x14ac:dyDescent="0.25">
      <c r="B31" s="52"/>
      <c r="C31" s="3"/>
      <c r="D31" s="3"/>
      <c r="E31" s="104"/>
      <c r="F31" s="104"/>
      <c r="G31" s="104"/>
      <c r="H31" s="104"/>
      <c r="I31" s="104"/>
      <c r="J31" s="104"/>
      <c r="K31" s="104"/>
      <c r="L31" s="104"/>
      <c r="M31" s="104"/>
      <c r="N31" s="105"/>
      <c r="O31" s="51"/>
      <c r="P31" s="51"/>
      <c r="Q31" s="3"/>
      <c r="R31" s="3"/>
      <c r="S31" s="3"/>
      <c r="T31" s="3"/>
      <c r="U31" s="3"/>
      <c r="V31" s="3"/>
      <c r="W31" s="3"/>
      <c r="X31" s="3"/>
      <c r="Y31" s="57" t="s">
        <v>62</v>
      </c>
      <c r="Z31" s="53"/>
      <c r="AA31" s="69">
        <f>Z31*Лист2!H23</f>
        <v>0</v>
      </c>
    </row>
    <row r="32" spans="2:27" ht="32.25" customHeight="1" thickBot="1" x14ac:dyDescent="0.3">
      <c r="B32" s="52"/>
      <c r="C32" s="52"/>
      <c r="D32" s="3"/>
      <c r="E32" s="3"/>
      <c r="F32" s="52"/>
      <c r="G32" s="50"/>
      <c r="H32" s="3"/>
      <c r="I32" s="3"/>
      <c r="J32" s="3"/>
      <c r="K32" s="3"/>
      <c r="L32" s="3"/>
      <c r="M32" s="3"/>
      <c r="N32" s="3"/>
      <c r="O32" s="51"/>
      <c r="P32" s="51"/>
      <c r="Q32" s="3"/>
      <c r="R32" s="3"/>
      <c r="S32" s="3"/>
      <c r="T32" s="3"/>
      <c r="U32" s="3"/>
      <c r="V32" s="3"/>
      <c r="W32" s="3"/>
      <c r="X32" s="3"/>
      <c r="Y32" s="57" t="s">
        <v>63</v>
      </c>
      <c r="Z32" s="53"/>
      <c r="AA32" s="69">
        <f>Z32*Лист2!H24</f>
        <v>0</v>
      </c>
    </row>
    <row r="33" spans="2:27" ht="30" customHeight="1" x14ac:dyDescent="0.25">
      <c r="B33" s="110" t="s">
        <v>203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/>
      <c r="O33" s="52"/>
      <c r="P33" s="52"/>
      <c r="Q33" s="3"/>
      <c r="R33" s="3"/>
      <c r="S33" s="3"/>
      <c r="T33" s="3"/>
      <c r="U33" s="3"/>
      <c r="V33" s="3"/>
      <c r="W33" s="3"/>
      <c r="X33" s="3"/>
      <c r="Y33" s="57" t="s">
        <v>64</v>
      </c>
      <c r="Z33" s="53"/>
      <c r="AA33" s="69">
        <f>Z33*Лист2!H25</f>
        <v>0</v>
      </c>
    </row>
    <row r="34" spans="2:27" ht="25.5" customHeight="1" x14ac:dyDescent="0.25"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  <c r="O34" s="95"/>
      <c r="P34" s="51"/>
      <c r="Q34" s="3"/>
      <c r="R34" s="3"/>
      <c r="S34" s="3"/>
      <c r="T34" s="3"/>
      <c r="U34" s="3"/>
      <c r="V34" s="3"/>
      <c r="W34" s="3"/>
      <c r="X34" s="3"/>
      <c r="Y34" s="57" t="s">
        <v>65</v>
      </c>
      <c r="Z34" s="53"/>
      <c r="AA34" s="69">
        <f>Z34*Лист2!H26</f>
        <v>0</v>
      </c>
    </row>
    <row r="35" spans="2:27" ht="19.5" customHeight="1" x14ac:dyDescent="0.25"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5"/>
      <c r="O35" s="3"/>
      <c r="P35" s="3"/>
      <c r="Q35" s="3"/>
      <c r="R35" s="3"/>
      <c r="S35" s="3"/>
      <c r="T35" s="3"/>
      <c r="U35" s="3"/>
      <c r="V35" s="3"/>
      <c r="W35" s="3"/>
      <c r="X35" s="3"/>
      <c r="Y35" s="57" t="s">
        <v>66</v>
      </c>
      <c r="Z35" s="53"/>
      <c r="AA35" s="69">
        <f>Z35*Лист2!H27</f>
        <v>0</v>
      </c>
    </row>
    <row r="36" spans="2:27" ht="33" customHeight="1" x14ac:dyDescent="0.25">
      <c r="B36" s="116" t="s">
        <v>148</v>
      </c>
      <c r="C36" s="117"/>
      <c r="D36" s="117"/>
      <c r="E36" s="117"/>
      <c r="F36" s="118" t="s">
        <v>207</v>
      </c>
      <c r="G36" s="118"/>
      <c r="H36" s="118"/>
      <c r="I36" s="118"/>
      <c r="J36" s="118"/>
      <c r="K36" s="119" t="s">
        <v>206</v>
      </c>
      <c r="L36" s="119"/>
      <c r="M36" s="119"/>
      <c r="N36" s="120"/>
      <c r="O36" s="3"/>
      <c r="P36" s="3"/>
      <c r="Q36" s="3"/>
      <c r="R36" s="3"/>
      <c r="S36" s="3"/>
      <c r="T36" s="3"/>
      <c r="U36" s="3"/>
      <c r="V36" s="3"/>
      <c r="W36" s="3"/>
      <c r="X36" s="3"/>
      <c r="Y36" s="57" t="s">
        <v>67</v>
      </c>
      <c r="Z36" s="53"/>
      <c r="AA36" s="69">
        <f>Z36*Лист2!H28</f>
        <v>0</v>
      </c>
    </row>
    <row r="37" spans="2:27" ht="36" customHeight="1" x14ac:dyDescent="0.25">
      <c r="B37" s="116"/>
      <c r="C37" s="117"/>
      <c r="D37" s="117"/>
      <c r="E37" s="117"/>
      <c r="F37" s="118"/>
      <c r="G37" s="118"/>
      <c r="H37" s="118"/>
      <c r="I37" s="118"/>
      <c r="J37" s="118"/>
      <c r="K37" s="119"/>
      <c r="L37" s="119"/>
      <c r="M37" s="119"/>
      <c r="N37" s="120"/>
      <c r="O37" s="3"/>
      <c r="P37" s="3"/>
      <c r="Q37" s="3"/>
      <c r="R37" s="3"/>
      <c r="S37" s="3"/>
      <c r="T37" s="3"/>
      <c r="U37" s="3"/>
      <c r="V37" s="3"/>
      <c r="W37" s="3"/>
      <c r="X37" s="3"/>
      <c r="Y37" s="57" t="s">
        <v>68</v>
      </c>
      <c r="Z37" s="53"/>
      <c r="AA37" s="69">
        <f>Z37*Лист2!H29</f>
        <v>0</v>
      </c>
    </row>
    <row r="38" spans="2:27" ht="23.25" customHeight="1" x14ac:dyDescent="0.25">
      <c r="B38" s="116"/>
      <c r="C38" s="117"/>
      <c r="D38" s="117"/>
      <c r="E38" s="117"/>
      <c r="F38" s="118"/>
      <c r="G38" s="118"/>
      <c r="H38" s="118"/>
      <c r="I38" s="118"/>
      <c r="J38" s="118"/>
      <c r="K38" s="119"/>
      <c r="L38" s="119"/>
      <c r="M38" s="119"/>
      <c r="N38" s="120"/>
      <c r="O38" s="3"/>
      <c r="P38" s="3"/>
      <c r="Q38" s="3"/>
      <c r="R38" s="3"/>
      <c r="S38" s="3"/>
      <c r="T38" s="3"/>
      <c r="U38" s="3"/>
      <c r="V38" s="3"/>
      <c r="W38" s="3"/>
      <c r="X38" s="3"/>
      <c r="Y38" s="57" t="s">
        <v>69</v>
      </c>
      <c r="Z38" s="53"/>
      <c r="AA38" s="69">
        <f>Z38*Лист2!H30</f>
        <v>0</v>
      </c>
    </row>
    <row r="39" spans="2:27" ht="21.75" customHeight="1" x14ac:dyDescent="0.25">
      <c r="B39" s="121">
        <f>SUM(N11:N29)+SUM(R11:R18)+SUM(R21:R22)+SUM(W11:W30)+SUM(AA11:AA40)</f>
        <v>0</v>
      </c>
      <c r="C39" s="122"/>
      <c r="D39" s="122"/>
      <c r="E39" s="122"/>
      <c r="F39" s="125"/>
      <c r="G39" s="125"/>
      <c r="H39" s="125"/>
      <c r="I39" s="125"/>
      <c r="J39" s="125"/>
      <c r="K39" s="127">
        <f>B39-B39*F39/100</f>
        <v>0</v>
      </c>
      <c r="L39" s="127"/>
      <c r="M39" s="127"/>
      <c r="N39" s="128"/>
      <c r="O39" s="3"/>
      <c r="P39" s="3"/>
      <c r="Q39" s="3"/>
      <c r="R39" s="3"/>
      <c r="S39" s="3"/>
      <c r="T39" s="3"/>
      <c r="U39" s="3"/>
      <c r="V39" s="3"/>
      <c r="W39" s="3"/>
      <c r="X39" s="3"/>
      <c r="Y39" s="57" t="s">
        <v>70</v>
      </c>
      <c r="Z39" s="53"/>
      <c r="AA39" s="69">
        <f>Z39*Лист2!H31</f>
        <v>0</v>
      </c>
    </row>
    <row r="40" spans="2:27" ht="21" customHeight="1" thickBot="1" x14ac:dyDescent="0.3">
      <c r="B40" s="121"/>
      <c r="C40" s="122"/>
      <c r="D40" s="122"/>
      <c r="E40" s="122"/>
      <c r="F40" s="125"/>
      <c r="G40" s="125"/>
      <c r="H40" s="125"/>
      <c r="I40" s="125"/>
      <c r="J40" s="125"/>
      <c r="K40" s="127"/>
      <c r="L40" s="127"/>
      <c r="M40" s="127"/>
      <c r="N40" s="128"/>
      <c r="O40" s="3"/>
      <c r="P40" s="3"/>
      <c r="Q40" s="3"/>
      <c r="R40" s="3"/>
      <c r="S40" s="3"/>
      <c r="T40" s="3"/>
      <c r="U40" s="3"/>
      <c r="V40" s="3"/>
      <c r="W40" s="3"/>
      <c r="X40" s="3"/>
      <c r="Y40" s="58" t="s">
        <v>71</v>
      </c>
      <c r="Z40" s="59"/>
      <c r="AA40" s="70">
        <f>Z40*Лист2!H32</f>
        <v>0</v>
      </c>
    </row>
    <row r="41" spans="2:27" ht="18.75" customHeight="1" thickBot="1" x14ac:dyDescent="0.3">
      <c r="B41" s="123"/>
      <c r="C41" s="124"/>
      <c r="D41" s="124"/>
      <c r="E41" s="124"/>
      <c r="F41" s="126"/>
      <c r="G41" s="126"/>
      <c r="H41" s="126"/>
      <c r="I41" s="126"/>
      <c r="J41" s="126"/>
      <c r="K41" s="129"/>
      <c r="L41" s="129"/>
      <c r="M41" s="129"/>
      <c r="N41" s="130"/>
      <c r="O41" s="3"/>
      <c r="P41" s="3"/>
      <c r="Q41" s="3"/>
      <c r="R41" s="3"/>
      <c r="S41" s="3"/>
      <c r="X41" s="3"/>
      <c r="Y41" s="3"/>
      <c r="Z41" s="3"/>
      <c r="AA41" s="3"/>
    </row>
    <row r="42" spans="2:27" ht="28.5" x14ac:dyDescent="0.25">
      <c r="B42" s="100"/>
      <c r="C42" s="100"/>
      <c r="D42" s="100"/>
      <c r="E42" s="100"/>
      <c r="F42" s="100"/>
      <c r="G42" s="103"/>
      <c r="H42" s="103"/>
      <c r="I42" s="103"/>
      <c r="J42" s="103"/>
      <c r="K42" s="100"/>
      <c r="L42" s="100"/>
      <c r="M42" s="100"/>
      <c r="N42" s="100"/>
      <c r="P42" s="3"/>
      <c r="Q42" s="3"/>
      <c r="R42" s="3"/>
    </row>
    <row r="43" spans="2:27" x14ac:dyDescent="0.25">
      <c r="B43" s="52"/>
      <c r="C43" s="50"/>
      <c r="D43" s="3"/>
      <c r="E43" s="3"/>
      <c r="H43" s="3"/>
      <c r="I43" s="3"/>
      <c r="J43" s="3"/>
      <c r="K43" s="3"/>
      <c r="L43" s="3"/>
      <c r="M43" s="3"/>
      <c r="N43" s="3"/>
    </row>
    <row r="57" spans="2:18" ht="15" customHeight="1" x14ac:dyDescent="0.25"/>
    <row r="58" spans="2:18" ht="15" customHeight="1" x14ac:dyDescent="0.25">
      <c r="O58" s="52"/>
      <c r="P58" s="52"/>
      <c r="Q58" s="52"/>
      <c r="R58" s="52"/>
    </row>
    <row r="59" spans="2:18" ht="23.25" customHeight="1" x14ac:dyDescent="0.2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51"/>
      <c r="P59" s="51"/>
      <c r="Q59" s="95"/>
      <c r="R59" s="51"/>
    </row>
    <row r="60" spans="2:18" ht="15" customHeight="1" x14ac:dyDescent="0.2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2:18" ht="15" customHeight="1" x14ac:dyDescent="0.2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2:18" ht="15" customHeight="1" x14ac:dyDescent="0.2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2:18" ht="15" customHeight="1" x14ac:dyDescent="0.25">
      <c r="B63" s="100"/>
      <c r="C63" s="100"/>
      <c r="D63" s="100"/>
      <c r="E63" s="100"/>
      <c r="F63" s="100"/>
      <c r="G63" s="101"/>
      <c r="H63" s="101"/>
      <c r="I63" s="101"/>
      <c r="J63" s="101"/>
      <c r="K63" s="100"/>
      <c r="L63" s="100"/>
      <c r="M63" s="100"/>
      <c r="N63" s="100"/>
    </row>
    <row r="64" spans="2:18" ht="15" customHeight="1" x14ac:dyDescent="0.25">
      <c r="B64" s="100"/>
      <c r="C64" s="100"/>
      <c r="D64" s="100"/>
      <c r="E64" s="100"/>
      <c r="F64" s="100"/>
      <c r="G64" s="101"/>
      <c r="H64" s="101"/>
      <c r="I64" s="101"/>
      <c r="J64" s="101"/>
      <c r="K64" s="100"/>
      <c r="L64" s="100"/>
      <c r="M64" s="100"/>
      <c r="N64" s="100"/>
    </row>
    <row r="65" spans="2:14" ht="15" customHeight="1" x14ac:dyDescent="0.25">
      <c r="B65" s="100"/>
      <c r="C65" s="100"/>
      <c r="D65" s="100"/>
      <c r="E65" s="100"/>
      <c r="F65" s="100"/>
      <c r="G65" s="101"/>
      <c r="H65" s="101"/>
      <c r="I65" s="101"/>
      <c r="J65" s="101"/>
      <c r="K65" s="100"/>
      <c r="L65" s="100"/>
      <c r="M65" s="100"/>
      <c r="N65" s="100"/>
    </row>
    <row r="66" spans="2:14" ht="15.75" customHeight="1" x14ac:dyDescent="0.25">
      <c r="B66" s="102"/>
      <c r="C66" s="100"/>
      <c r="D66" s="100"/>
      <c r="E66" s="100"/>
      <c r="F66" s="100"/>
      <c r="G66" s="103"/>
      <c r="H66" s="103"/>
      <c r="I66" s="103"/>
      <c r="J66" s="103"/>
      <c r="K66" s="102"/>
      <c r="L66" s="100"/>
      <c r="M66" s="100"/>
      <c r="N66" s="100"/>
    </row>
    <row r="67" spans="2:14" ht="28.5" x14ac:dyDescent="0.25">
      <c r="B67" s="100"/>
      <c r="C67" s="100"/>
      <c r="D67" s="100"/>
      <c r="E67" s="100"/>
      <c r="F67" s="100"/>
      <c r="G67" s="103"/>
      <c r="H67" s="103"/>
      <c r="I67" s="103"/>
      <c r="J67" s="103"/>
      <c r="K67" s="100"/>
      <c r="L67" s="100"/>
      <c r="M67" s="100"/>
      <c r="N67" s="100"/>
    </row>
    <row r="68" spans="2:14" ht="28.5" x14ac:dyDescent="0.25">
      <c r="B68" s="100"/>
      <c r="C68" s="100"/>
      <c r="D68" s="100"/>
      <c r="E68" s="100"/>
      <c r="F68" s="100"/>
      <c r="G68" s="103"/>
      <c r="H68" s="103"/>
      <c r="I68" s="103"/>
      <c r="J68" s="103"/>
      <c r="K68" s="100"/>
      <c r="L68" s="100"/>
      <c r="M68" s="100"/>
      <c r="N68" s="100"/>
    </row>
    <row r="69" spans="2:14" x14ac:dyDescent="0.25">
      <c r="B69" s="52"/>
      <c r="C69" s="50"/>
      <c r="D69" s="3"/>
      <c r="E69" s="3"/>
      <c r="H69" s="3"/>
      <c r="I69" s="3"/>
      <c r="J69" s="3"/>
      <c r="K69" s="3"/>
      <c r="L69" s="3"/>
      <c r="M69" s="3"/>
      <c r="N69" s="3"/>
    </row>
  </sheetData>
  <mergeCells count="15">
    <mergeCell ref="B39:E41"/>
    <mergeCell ref="F39:J41"/>
    <mergeCell ref="K39:N41"/>
    <mergeCell ref="Y9:AA9"/>
    <mergeCell ref="B9:N9"/>
    <mergeCell ref="P9:R9"/>
    <mergeCell ref="P19:R19"/>
    <mergeCell ref="T9:W9"/>
    <mergeCell ref="A2:C7"/>
    <mergeCell ref="B11:B14"/>
    <mergeCell ref="H2:N7"/>
    <mergeCell ref="B33:N35"/>
    <mergeCell ref="B36:E38"/>
    <mergeCell ref="F36:J38"/>
    <mergeCell ref="K36:N38"/>
  </mergeCells>
  <hyperlinks>
    <hyperlink ref="D6" r:id="rId1" display="tel:8 (953) 415-81-16" xr:uid="{3AE89577-73F8-4C6D-9F80-E8B6F99A4D93}"/>
    <hyperlink ref="D4" r:id="rId2" xr:uid="{61270290-8159-4181-9548-14B3B6D5F69B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A7559-5C1D-40F6-A456-4474AD9BEE3E}">
  <dimension ref="A1:BI32"/>
  <sheetViews>
    <sheetView topLeftCell="A7" workbookViewId="0">
      <selection activeCell="F12" sqref="F12"/>
    </sheetView>
  </sheetViews>
  <sheetFormatPr defaultRowHeight="15" x14ac:dyDescent="0.25"/>
  <cols>
    <col min="1" max="1" width="15.42578125" customWidth="1"/>
    <col min="3" max="3" width="14" customWidth="1"/>
    <col min="5" max="5" width="14.140625" customWidth="1"/>
    <col min="7" max="7" width="10.85546875" customWidth="1"/>
    <col min="11" max="11" width="20.85546875" customWidth="1"/>
    <col min="14" max="14" width="21.28515625" customWidth="1"/>
  </cols>
  <sheetData>
    <row r="1" spans="1:61" ht="60" customHeight="1" x14ac:dyDescent="0.25">
      <c r="A1" s="140" t="s">
        <v>4</v>
      </c>
      <c r="B1" s="140"/>
      <c r="C1" s="140" t="s">
        <v>92</v>
      </c>
      <c r="D1" s="140"/>
      <c r="E1" s="140" t="s">
        <v>9</v>
      </c>
      <c r="F1" s="140"/>
      <c r="G1" s="140" t="s">
        <v>41</v>
      </c>
      <c r="H1" s="140"/>
      <c r="I1" s="140" t="s">
        <v>97</v>
      </c>
      <c r="J1" s="140"/>
      <c r="K1" s="3"/>
      <c r="L1" s="140"/>
      <c r="M1" s="140"/>
      <c r="N1" s="140" t="s">
        <v>28</v>
      </c>
      <c r="O1" s="140"/>
      <c r="P1" s="1"/>
      <c r="Q1" s="1"/>
      <c r="R1" s="1" t="s">
        <v>81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60" customHeight="1" x14ac:dyDescent="0.25">
      <c r="A2" s="3" t="s">
        <v>80</v>
      </c>
      <c r="B2" s="3">
        <v>0</v>
      </c>
      <c r="C2" s="3" t="s">
        <v>80</v>
      </c>
      <c r="D2" s="3">
        <v>0</v>
      </c>
      <c r="E2" s="3" t="s">
        <v>80</v>
      </c>
      <c r="F2" s="3"/>
      <c r="G2" s="3" t="s">
        <v>72</v>
      </c>
      <c r="H2" s="3">
        <v>0</v>
      </c>
      <c r="I2" s="3" t="s">
        <v>80</v>
      </c>
      <c r="J2" s="3">
        <v>0</v>
      </c>
      <c r="K2" s="3"/>
      <c r="L2" s="3"/>
      <c r="M2" s="3"/>
      <c r="N2" s="3" t="s">
        <v>80</v>
      </c>
      <c r="O2" s="3"/>
      <c r="P2" s="1"/>
      <c r="Q2" s="1"/>
      <c r="R2" s="4" t="s">
        <v>82</v>
      </c>
      <c r="S2" s="1">
        <v>0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61.5" customHeight="1" x14ac:dyDescent="0.25">
      <c r="A3" s="2" t="s">
        <v>0</v>
      </c>
      <c r="B3" s="1">
        <v>29000</v>
      </c>
      <c r="C3" s="1" t="s">
        <v>5</v>
      </c>
      <c r="D3" s="1">
        <v>900</v>
      </c>
      <c r="E3" s="1" t="s">
        <v>76</v>
      </c>
      <c r="F3" s="1">
        <v>3500</v>
      </c>
      <c r="G3" s="1" t="s">
        <v>42</v>
      </c>
      <c r="H3" s="1">
        <v>10000</v>
      </c>
      <c r="I3" s="1" t="s">
        <v>98</v>
      </c>
      <c r="J3" s="1">
        <v>25000</v>
      </c>
      <c r="K3" s="1"/>
      <c r="L3" s="1"/>
      <c r="M3" s="1"/>
      <c r="N3" s="1" t="s">
        <v>73</v>
      </c>
      <c r="O3" s="1">
        <v>2300</v>
      </c>
      <c r="P3" s="1"/>
      <c r="Q3" s="1"/>
      <c r="R3" s="4" t="s">
        <v>113</v>
      </c>
      <c r="S3" s="1">
        <v>2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45" x14ac:dyDescent="0.25">
      <c r="A4" s="2" t="s">
        <v>1</v>
      </c>
      <c r="B4" s="1">
        <v>34000</v>
      </c>
      <c r="C4" s="1" t="s">
        <v>6</v>
      </c>
      <c r="D4" s="1">
        <v>1800</v>
      </c>
      <c r="E4" s="1" t="s">
        <v>10</v>
      </c>
      <c r="F4" s="1">
        <v>1200</v>
      </c>
      <c r="G4" s="1" t="s">
        <v>43</v>
      </c>
      <c r="H4" s="1">
        <v>10000</v>
      </c>
      <c r="I4" s="1"/>
      <c r="J4" s="1"/>
      <c r="K4" s="1"/>
      <c r="L4" s="1"/>
      <c r="M4" s="1"/>
      <c r="N4" s="1" t="s">
        <v>74</v>
      </c>
      <c r="O4" s="1">
        <v>2500</v>
      </c>
      <c r="P4" s="1"/>
      <c r="Q4" s="1"/>
      <c r="R4" s="1" t="s">
        <v>114</v>
      </c>
      <c r="S4" s="1">
        <v>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45" customHeight="1" x14ac:dyDescent="0.25">
      <c r="A5" s="2" t="s">
        <v>2</v>
      </c>
      <c r="B5" s="1">
        <v>39000</v>
      </c>
      <c r="C5" s="1" t="s">
        <v>7</v>
      </c>
      <c r="D5" s="1">
        <v>2200</v>
      </c>
      <c r="E5" s="1" t="s">
        <v>77</v>
      </c>
      <c r="F5" s="1">
        <v>5800</v>
      </c>
      <c r="G5" s="1" t="s">
        <v>44</v>
      </c>
      <c r="H5" s="1">
        <v>10000</v>
      </c>
      <c r="I5" s="1"/>
      <c r="J5" s="1"/>
      <c r="K5" s="1"/>
      <c r="L5" s="1"/>
      <c r="M5" s="1"/>
      <c r="N5" s="1" t="s">
        <v>75</v>
      </c>
      <c r="O5" s="1">
        <v>3500</v>
      </c>
      <c r="P5" s="1"/>
      <c r="Q5" s="1"/>
      <c r="R5" s="1" t="s">
        <v>115</v>
      </c>
      <c r="S5" s="1">
        <v>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44.25" customHeight="1" x14ac:dyDescent="0.25">
      <c r="A6" s="2" t="s">
        <v>3</v>
      </c>
      <c r="B6" s="1">
        <v>44000</v>
      </c>
      <c r="C6" s="1" t="s">
        <v>8</v>
      </c>
      <c r="D6" s="1">
        <v>3200</v>
      </c>
      <c r="E6" s="1" t="s">
        <v>11</v>
      </c>
      <c r="F6" s="1">
        <v>1200</v>
      </c>
      <c r="G6" s="1" t="s">
        <v>45</v>
      </c>
      <c r="H6" s="1">
        <v>10000</v>
      </c>
      <c r="I6" s="1"/>
      <c r="J6" s="1"/>
      <c r="K6" s="1"/>
      <c r="L6" s="1"/>
      <c r="M6" s="1"/>
      <c r="N6" s="1" t="s">
        <v>29</v>
      </c>
      <c r="O6" s="1">
        <v>2700</v>
      </c>
      <c r="P6" s="1"/>
      <c r="Q6" s="1"/>
      <c r="R6" s="1" t="s">
        <v>116</v>
      </c>
      <c r="S6" s="1">
        <v>8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60" customHeight="1" x14ac:dyDescent="0.25">
      <c r="A7" s="1" t="s">
        <v>17</v>
      </c>
      <c r="B7" s="1">
        <v>20000</v>
      </c>
      <c r="C7" s="1" t="s">
        <v>91</v>
      </c>
      <c r="D7" s="1">
        <v>3400</v>
      </c>
      <c r="E7" s="1" t="s">
        <v>78</v>
      </c>
      <c r="F7" s="1">
        <v>2300</v>
      </c>
      <c r="G7" s="1" t="s">
        <v>46</v>
      </c>
      <c r="H7" s="1">
        <v>12600</v>
      </c>
      <c r="I7" s="1"/>
      <c r="J7" s="1"/>
      <c r="K7" s="1"/>
      <c r="L7" s="1"/>
      <c r="M7" s="1"/>
      <c r="N7" s="1" t="s">
        <v>30</v>
      </c>
      <c r="O7" s="1">
        <v>2100</v>
      </c>
      <c r="P7" s="1"/>
      <c r="Q7" s="1"/>
      <c r="R7" s="1" t="s">
        <v>117</v>
      </c>
      <c r="S7" s="1">
        <v>10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35" x14ac:dyDescent="0.25">
      <c r="A8" s="1" t="s">
        <v>16</v>
      </c>
      <c r="B8" s="1">
        <v>23000</v>
      </c>
      <c r="C8" s="1" t="s">
        <v>195</v>
      </c>
      <c r="D8" s="1">
        <v>4000</v>
      </c>
      <c r="E8" s="1" t="s">
        <v>33</v>
      </c>
      <c r="F8" s="1">
        <v>2900</v>
      </c>
      <c r="G8" s="1" t="s">
        <v>47</v>
      </c>
      <c r="H8" s="1">
        <v>12600</v>
      </c>
      <c r="I8" s="1"/>
      <c r="J8" s="1"/>
      <c r="K8" s="1"/>
      <c r="L8" s="1"/>
      <c r="M8" s="1"/>
      <c r="N8" s="1" t="s">
        <v>31</v>
      </c>
      <c r="O8" s="1">
        <v>2300</v>
      </c>
      <c r="P8" s="1"/>
      <c r="Q8" s="1"/>
      <c r="R8" s="1" t="s">
        <v>118</v>
      </c>
      <c r="S8" s="1">
        <v>12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20" x14ac:dyDescent="0.25">
      <c r="A9" s="1" t="s">
        <v>18</v>
      </c>
      <c r="B9" s="1">
        <v>26500</v>
      </c>
      <c r="C9" s="1" t="s">
        <v>196</v>
      </c>
      <c r="D9" s="1">
        <v>4600</v>
      </c>
      <c r="E9" s="1" t="s">
        <v>34</v>
      </c>
      <c r="F9" s="1">
        <v>4600</v>
      </c>
      <c r="G9" s="1" t="s">
        <v>48</v>
      </c>
      <c r="H9" s="1">
        <v>12600</v>
      </c>
      <c r="I9" s="1"/>
      <c r="J9" s="1"/>
      <c r="K9" s="1"/>
      <c r="L9" s="1"/>
      <c r="M9" s="1"/>
      <c r="N9" s="1" t="s">
        <v>32</v>
      </c>
      <c r="O9" s="1">
        <v>600</v>
      </c>
      <c r="P9" s="1"/>
      <c r="Q9" s="1"/>
      <c r="R9" s="1" t="s">
        <v>119</v>
      </c>
      <c r="S9" s="1">
        <v>14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35" x14ac:dyDescent="0.25">
      <c r="A10" s="1" t="s">
        <v>19</v>
      </c>
      <c r="B10" s="1">
        <v>19000</v>
      </c>
      <c r="C10" s="1" t="s">
        <v>197</v>
      </c>
      <c r="D10" s="1">
        <v>4600</v>
      </c>
      <c r="E10" s="1" t="s">
        <v>35</v>
      </c>
      <c r="F10" s="1">
        <v>2300</v>
      </c>
      <c r="G10" s="1" t="s">
        <v>49</v>
      </c>
      <c r="H10" s="1">
        <v>16000</v>
      </c>
      <c r="I10" s="1"/>
      <c r="J10" s="1"/>
      <c r="K10" s="1"/>
      <c r="L10" s="1"/>
      <c r="M10" s="1"/>
      <c r="N10" s="1" t="s">
        <v>177</v>
      </c>
      <c r="O10" s="1">
        <v>520</v>
      </c>
      <c r="P10" s="1"/>
      <c r="Q10" s="1"/>
      <c r="R10" s="1" t="s">
        <v>120</v>
      </c>
      <c r="S10" s="1">
        <v>16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60" x14ac:dyDescent="0.25">
      <c r="A11" s="1" t="s">
        <v>20</v>
      </c>
      <c r="B11" s="1">
        <v>23000</v>
      </c>
      <c r="C11" s="1" t="s">
        <v>202</v>
      </c>
      <c r="D11" s="1">
        <v>4600</v>
      </c>
      <c r="E11" s="1" t="s">
        <v>36</v>
      </c>
      <c r="F11" s="1">
        <v>2300</v>
      </c>
      <c r="G11" s="1" t="s">
        <v>50</v>
      </c>
      <c r="H11" s="1">
        <v>17000</v>
      </c>
      <c r="I11" s="1"/>
      <c r="J11" s="1"/>
      <c r="K11" s="1"/>
      <c r="L11" s="1"/>
      <c r="M11" s="1"/>
      <c r="N11" s="1"/>
      <c r="O11" s="1"/>
      <c r="P11" s="1"/>
      <c r="Q11" s="1"/>
      <c r="R11" s="1" t="s">
        <v>121</v>
      </c>
      <c r="S11" s="1">
        <v>18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45" x14ac:dyDescent="0.25">
      <c r="A12" s="1" t="s">
        <v>21</v>
      </c>
      <c r="B12" s="1">
        <v>15000</v>
      </c>
      <c r="C12" s="1"/>
      <c r="D12" s="1"/>
      <c r="E12" s="1" t="s">
        <v>37</v>
      </c>
      <c r="F12" s="1">
        <v>2300</v>
      </c>
      <c r="G12" s="1" t="s">
        <v>51</v>
      </c>
      <c r="H12" s="1">
        <v>24000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75" x14ac:dyDescent="0.25">
      <c r="A13" s="1" t="s">
        <v>22</v>
      </c>
      <c r="B13" s="1">
        <v>16500</v>
      </c>
      <c r="C13" s="1"/>
      <c r="D13" s="1"/>
      <c r="E13" s="1" t="s">
        <v>38</v>
      </c>
      <c r="F13" s="1">
        <v>3400</v>
      </c>
      <c r="G13" s="1" t="s">
        <v>52</v>
      </c>
      <c r="H13" s="1">
        <v>8000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60" x14ac:dyDescent="0.25">
      <c r="A14" s="1" t="s">
        <v>23</v>
      </c>
      <c r="B14" s="1">
        <v>13000</v>
      </c>
      <c r="C14" s="1"/>
      <c r="D14" s="1"/>
      <c r="E14" s="1" t="s">
        <v>39</v>
      </c>
      <c r="F14" s="1">
        <v>2300</v>
      </c>
      <c r="G14" s="1" t="s">
        <v>54</v>
      </c>
      <c r="H14" s="1">
        <v>8000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30" x14ac:dyDescent="0.25">
      <c r="A15" s="1" t="s">
        <v>24</v>
      </c>
      <c r="B15" s="1">
        <v>29000</v>
      </c>
      <c r="C15" s="1"/>
      <c r="D15" s="1"/>
      <c r="E15" s="1" t="s">
        <v>40</v>
      </c>
      <c r="F15" s="1">
        <v>4600</v>
      </c>
      <c r="G15" s="1" t="s">
        <v>55</v>
      </c>
      <c r="H15" s="1">
        <v>9000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90" x14ac:dyDescent="0.25">
      <c r="A16" s="1" t="s">
        <v>25</v>
      </c>
      <c r="B16" s="1">
        <v>20000</v>
      </c>
      <c r="C16" s="1"/>
      <c r="D16" s="1"/>
      <c r="E16" s="1" t="s">
        <v>178</v>
      </c>
      <c r="F16" s="1">
        <v>800</v>
      </c>
      <c r="G16" s="1" t="s">
        <v>53</v>
      </c>
      <c r="H16" s="1">
        <v>11000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90" x14ac:dyDescent="0.25">
      <c r="A17" s="1" t="s">
        <v>26</v>
      </c>
      <c r="B17" s="1">
        <v>25000</v>
      </c>
      <c r="C17" s="1"/>
      <c r="D17" s="1"/>
      <c r="E17" s="1" t="s">
        <v>179</v>
      </c>
      <c r="F17" s="1">
        <v>600</v>
      </c>
      <c r="G17" s="1" t="s">
        <v>56</v>
      </c>
      <c r="H17" s="1">
        <v>11000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90" x14ac:dyDescent="0.25">
      <c r="A18" s="1" t="s">
        <v>27</v>
      </c>
      <c r="B18" s="1">
        <v>17000</v>
      </c>
      <c r="C18" s="1"/>
      <c r="D18" s="1"/>
      <c r="E18" s="1" t="s">
        <v>180</v>
      </c>
      <c r="F18" s="1">
        <v>800</v>
      </c>
      <c r="G18" s="1" t="s">
        <v>57</v>
      </c>
      <c r="H18" s="1">
        <v>15000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60" x14ac:dyDescent="0.25">
      <c r="A19" s="1" t="s">
        <v>164</v>
      </c>
      <c r="B19" s="1">
        <v>5200</v>
      </c>
      <c r="C19" s="1"/>
      <c r="D19" s="1"/>
      <c r="E19" s="1" t="s">
        <v>181</v>
      </c>
      <c r="F19" s="1">
        <v>5800</v>
      </c>
      <c r="G19" s="1" t="s">
        <v>58</v>
      </c>
      <c r="H19" s="1">
        <v>15000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75" x14ac:dyDescent="0.25">
      <c r="A20" s="1" t="s">
        <v>172</v>
      </c>
      <c r="B20" s="1">
        <v>19000</v>
      </c>
      <c r="C20" s="1"/>
      <c r="D20" s="1"/>
      <c r="E20" s="1" t="s">
        <v>182</v>
      </c>
      <c r="F20" s="1">
        <v>4600</v>
      </c>
      <c r="G20" s="1" t="s">
        <v>59</v>
      </c>
      <c r="H20" s="1">
        <v>18000</v>
      </c>
      <c r="I20" s="1"/>
      <c r="J20" s="1"/>
      <c r="K20" s="1"/>
      <c r="L20" s="1"/>
      <c r="M20" s="1"/>
    </row>
    <row r="21" spans="1:61" ht="90" x14ac:dyDescent="0.25">
      <c r="A21" s="1" t="s">
        <v>173</v>
      </c>
      <c r="B21" s="1">
        <v>14000</v>
      </c>
      <c r="C21" s="1"/>
      <c r="D21" s="1"/>
      <c r="E21" s="1" t="s">
        <v>183</v>
      </c>
      <c r="F21" s="1">
        <v>2300</v>
      </c>
      <c r="G21" s="1" t="s">
        <v>60</v>
      </c>
      <c r="H21" s="1">
        <v>17000</v>
      </c>
      <c r="I21" s="1"/>
      <c r="J21" s="1"/>
      <c r="K21" s="1"/>
      <c r="L21" s="1"/>
      <c r="M21" s="1"/>
    </row>
    <row r="22" spans="1:61" ht="90" x14ac:dyDescent="0.25">
      <c r="A22" s="1"/>
      <c r="B22" s="1"/>
      <c r="C22" s="1"/>
      <c r="D22" s="1"/>
      <c r="E22" s="1" t="s">
        <v>184</v>
      </c>
      <c r="F22" s="1">
        <v>900</v>
      </c>
      <c r="G22" s="1" t="s">
        <v>61</v>
      </c>
      <c r="H22" s="1">
        <v>17000</v>
      </c>
      <c r="I22" s="1"/>
      <c r="J22" s="1"/>
      <c r="K22" s="1"/>
      <c r="L22" s="1"/>
      <c r="M22" s="1"/>
    </row>
    <row r="23" spans="1:61" ht="105" x14ac:dyDescent="0.25">
      <c r="A23" s="1" t="s">
        <v>97</v>
      </c>
      <c r="B23" s="1">
        <v>3700</v>
      </c>
      <c r="E23" s="89" t="s">
        <v>185</v>
      </c>
      <c r="F23" s="1">
        <v>2500</v>
      </c>
      <c r="G23" s="1" t="s">
        <v>62</v>
      </c>
      <c r="H23" s="1">
        <v>18000</v>
      </c>
    </row>
    <row r="24" spans="1:61" ht="30" x14ac:dyDescent="0.25">
      <c r="G24" s="1" t="s">
        <v>63</v>
      </c>
      <c r="H24" s="1">
        <v>25000</v>
      </c>
    </row>
    <row r="25" spans="1:61" ht="30" x14ac:dyDescent="0.25">
      <c r="G25" s="1" t="s">
        <v>64</v>
      </c>
      <c r="H25" s="1">
        <v>25000</v>
      </c>
    </row>
    <row r="26" spans="1:61" x14ac:dyDescent="0.25">
      <c r="G26" s="1" t="s">
        <v>65</v>
      </c>
      <c r="H26" s="1">
        <v>25000</v>
      </c>
    </row>
    <row r="27" spans="1:61" x14ac:dyDescent="0.25">
      <c r="G27" s="1" t="s">
        <v>66</v>
      </c>
      <c r="H27" s="1">
        <v>25000</v>
      </c>
    </row>
    <row r="28" spans="1:61" ht="30" x14ac:dyDescent="0.25">
      <c r="G28" s="1" t="s">
        <v>67</v>
      </c>
      <c r="H28" s="1">
        <v>18000</v>
      </c>
    </row>
    <row r="29" spans="1:61" ht="30" x14ac:dyDescent="0.25">
      <c r="G29" s="1" t="s">
        <v>68</v>
      </c>
      <c r="H29" s="1">
        <v>18000</v>
      </c>
    </row>
    <row r="30" spans="1:61" x14ac:dyDescent="0.25">
      <c r="G30" s="1" t="s">
        <v>69</v>
      </c>
      <c r="H30" s="1">
        <v>18000</v>
      </c>
    </row>
    <row r="31" spans="1:61" x14ac:dyDescent="0.25">
      <c r="G31" s="1" t="s">
        <v>70</v>
      </c>
      <c r="H31" s="1">
        <v>38000</v>
      </c>
    </row>
    <row r="32" spans="1:61" x14ac:dyDescent="0.25">
      <c r="G32" s="1" t="s">
        <v>71</v>
      </c>
      <c r="H32" s="1">
        <v>38000</v>
      </c>
    </row>
  </sheetData>
  <sheetProtection sheet="1" objects="1" scenarios="1" selectLockedCells="1" selectUnlockedCells="1"/>
  <mergeCells count="7">
    <mergeCell ref="N1:O1"/>
    <mergeCell ref="A1:B1"/>
    <mergeCell ref="C1:D1"/>
    <mergeCell ref="E1:F1"/>
    <mergeCell ref="L1:M1"/>
    <mergeCell ref="I1:J1"/>
    <mergeCell ref="G1:H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FA9FB-0299-4BD9-BC95-BDBD6829B128}">
  <dimension ref="A1:I44"/>
  <sheetViews>
    <sheetView topLeftCell="A4" zoomScaleNormal="100" workbookViewId="0">
      <selection activeCell="G6" sqref="G6:I21"/>
    </sheetView>
  </sheetViews>
  <sheetFormatPr defaultRowHeight="15" x14ac:dyDescent="0.25"/>
  <cols>
    <col min="1" max="1" width="50.28515625" customWidth="1"/>
    <col min="4" max="4" width="28.42578125" customWidth="1"/>
    <col min="5" max="5" width="24.42578125" customWidth="1"/>
    <col min="7" max="7" width="15" customWidth="1"/>
    <col min="8" max="8" width="18" customWidth="1"/>
    <col min="9" max="9" width="23.85546875" customWidth="1"/>
  </cols>
  <sheetData>
    <row r="1" spans="1:9" s="44" customFormat="1" ht="35.25" customHeight="1" x14ac:dyDescent="0.35">
      <c r="A1" s="141" t="s">
        <v>107</v>
      </c>
      <c r="B1" s="141"/>
      <c r="C1" s="141"/>
      <c r="D1" s="141"/>
      <c r="E1" s="141"/>
    </row>
    <row r="2" spans="1:9" s="44" customFormat="1" ht="42.75" customHeight="1" x14ac:dyDescent="0.35">
      <c r="A2" s="142" t="s">
        <v>108</v>
      </c>
      <c r="B2" s="142"/>
      <c r="C2" s="142"/>
      <c r="D2" s="142"/>
      <c r="E2" s="142"/>
    </row>
    <row r="3" spans="1:9" s="44" customFormat="1" ht="45" customHeight="1" x14ac:dyDescent="0.35">
      <c r="A3" s="142" t="s">
        <v>110</v>
      </c>
      <c r="B3" s="142"/>
      <c r="C3" s="142"/>
      <c r="D3" s="142"/>
      <c r="E3" s="142"/>
    </row>
    <row r="4" spans="1:9" s="44" customFormat="1" ht="21" x14ac:dyDescent="0.35">
      <c r="A4" s="142" t="s">
        <v>109</v>
      </c>
      <c r="B4" s="142"/>
      <c r="C4" s="142"/>
      <c r="D4" s="142"/>
      <c r="E4" s="142"/>
    </row>
    <row r="5" spans="1:9" s="44" customFormat="1" ht="21.75" thickBot="1" x14ac:dyDescent="0.4"/>
    <row r="6" spans="1:9" ht="40.5" customHeight="1" thickBot="1" x14ac:dyDescent="0.3">
      <c r="A6" s="162" t="s">
        <v>15</v>
      </c>
      <c r="B6" s="163"/>
      <c r="C6" s="163"/>
      <c r="D6" s="163"/>
      <c r="E6" s="164"/>
      <c r="G6" s="182" t="s">
        <v>100</v>
      </c>
      <c r="H6" s="183"/>
      <c r="I6" s="184"/>
    </row>
    <row r="7" spans="1:9" ht="30.75" customHeight="1" thickBot="1" x14ac:dyDescent="0.3">
      <c r="A7" s="20" t="s">
        <v>106</v>
      </c>
      <c r="B7" s="199" t="s">
        <v>95</v>
      </c>
      <c r="C7" s="199"/>
      <c r="D7" s="199"/>
      <c r="E7" s="21" t="s">
        <v>84</v>
      </c>
      <c r="G7" s="26" t="s">
        <v>101</v>
      </c>
      <c r="H7" s="27" t="s">
        <v>102</v>
      </c>
      <c r="I7" s="28" t="s">
        <v>103</v>
      </c>
    </row>
    <row r="8" spans="1:9" ht="18.75" x14ac:dyDescent="0.25">
      <c r="A8" s="12" t="s">
        <v>0</v>
      </c>
      <c r="B8" s="200">
        <v>0.72</v>
      </c>
      <c r="C8" s="200"/>
      <c r="D8" s="200"/>
      <c r="E8" s="31">
        <f>VLOOKUP(A8,Лист2!A3:K26,2,0)*B8</f>
        <v>20880</v>
      </c>
      <c r="G8" s="29">
        <v>1200</v>
      </c>
      <c r="H8" s="30">
        <v>600</v>
      </c>
      <c r="I8" s="42">
        <f>G8*H8/1000000</f>
        <v>0.72</v>
      </c>
    </row>
    <row r="9" spans="1:9" ht="18.75" x14ac:dyDescent="0.25">
      <c r="A9" s="12" t="s">
        <v>80</v>
      </c>
      <c r="B9" s="200"/>
      <c r="C9" s="200"/>
      <c r="D9" s="200"/>
      <c r="E9" s="31">
        <f>VLOOKUP(A9,Лист2!A2:B18,2,0)*B9</f>
        <v>0</v>
      </c>
      <c r="G9" s="29"/>
      <c r="H9" s="30"/>
      <c r="I9" s="42">
        <f t="shared" ref="I9:I20" si="0">G9*H9/1000000</f>
        <v>0</v>
      </c>
    </row>
    <row r="10" spans="1:9" ht="18.75" x14ac:dyDescent="0.25">
      <c r="A10" s="12" t="s">
        <v>80</v>
      </c>
      <c r="B10" s="200"/>
      <c r="C10" s="200"/>
      <c r="D10" s="200"/>
      <c r="E10" s="31">
        <f>VLOOKUP(A10,Лист2!A2:B18,2,0)*B10</f>
        <v>0</v>
      </c>
      <c r="G10" s="29"/>
      <c r="H10" s="30"/>
      <c r="I10" s="42">
        <f t="shared" si="0"/>
        <v>0</v>
      </c>
    </row>
    <row r="11" spans="1:9" ht="18.75" x14ac:dyDescent="0.25">
      <c r="A11" s="12" t="s">
        <v>80</v>
      </c>
      <c r="B11" s="200"/>
      <c r="C11" s="200"/>
      <c r="D11" s="200"/>
      <c r="E11" s="31">
        <f>VLOOKUP(A11,Лист2!A2:B18,2,0)*B11</f>
        <v>0</v>
      </c>
      <c r="G11" s="29"/>
      <c r="H11" s="30"/>
      <c r="I11" s="42">
        <f t="shared" si="0"/>
        <v>0</v>
      </c>
    </row>
    <row r="12" spans="1:9" ht="37.5" customHeight="1" x14ac:dyDescent="0.25">
      <c r="A12" s="193" t="s">
        <v>111</v>
      </c>
      <c r="B12" s="194"/>
      <c r="C12" s="194"/>
      <c r="D12" s="194"/>
      <c r="E12" s="195"/>
      <c r="G12" s="29"/>
      <c r="H12" s="30"/>
      <c r="I12" s="42">
        <f t="shared" si="0"/>
        <v>0</v>
      </c>
    </row>
    <row r="13" spans="1:9" ht="31.5" customHeight="1" x14ac:dyDescent="0.25">
      <c r="A13" s="22" t="s">
        <v>89</v>
      </c>
      <c r="B13" s="196" t="s">
        <v>90</v>
      </c>
      <c r="C13" s="197"/>
      <c r="D13" s="198"/>
      <c r="E13" s="23" t="s">
        <v>84</v>
      </c>
      <c r="G13" s="29"/>
      <c r="H13" s="30"/>
      <c r="I13" s="42">
        <f t="shared" si="0"/>
        <v>0</v>
      </c>
    </row>
    <row r="14" spans="1:9" ht="18.75" x14ac:dyDescent="0.25">
      <c r="A14" s="18" t="s">
        <v>5</v>
      </c>
      <c r="B14" s="187">
        <v>1.2</v>
      </c>
      <c r="C14" s="188"/>
      <c r="D14" s="189"/>
      <c r="E14" s="32">
        <f>VLOOKUP(A14,Лист2!C2:D7,2,0)*B14</f>
        <v>1080</v>
      </c>
      <c r="G14" s="29"/>
      <c r="H14" s="30"/>
      <c r="I14" s="42">
        <f t="shared" si="0"/>
        <v>0</v>
      </c>
    </row>
    <row r="15" spans="1:9" ht="18.75" x14ac:dyDescent="0.25">
      <c r="A15" s="18" t="s">
        <v>80</v>
      </c>
      <c r="B15" s="187"/>
      <c r="C15" s="188"/>
      <c r="D15" s="189"/>
      <c r="E15" s="32">
        <f>VLOOKUP(A15,Лист2!C2:D7,2,0)*B15</f>
        <v>0</v>
      </c>
      <c r="G15" s="29"/>
      <c r="H15" s="30"/>
      <c r="I15" s="42">
        <f t="shared" si="0"/>
        <v>0</v>
      </c>
    </row>
    <row r="16" spans="1:9" ht="18.75" x14ac:dyDescent="0.25">
      <c r="A16" s="18" t="s">
        <v>80</v>
      </c>
      <c r="B16" s="187"/>
      <c r="C16" s="188"/>
      <c r="D16" s="189"/>
      <c r="E16" s="32">
        <f>VLOOKUP(A16,Лист2!C2:D7,2,0)*B16</f>
        <v>0</v>
      </c>
      <c r="G16" s="29"/>
      <c r="H16" s="30"/>
      <c r="I16" s="42">
        <f t="shared" si="0"/>
        <v>0</v>
      </c>
    </row>
    <row r="17" spans="1:9" ht="43.5" customHeight="1" x14ac:dyDescent="0.25">
      <c r="A17" s="149" t="s">
        <v>85</v>
      </c>
      <c r="B17" s="150"/>
      <c r="C17" s="150"/>
      <c r="D17" s="150"/>
      <c r="E17" s="151"/>
      <c r="G17" s="29"/>
      <c r="H17" s="30"/>
      <c r="I17" s="42">
        <f t="shared" si="0"/>
        <v>0</v>
      </c>
    </row>
    <row r="18" spans="1:9" ht="30.75" customHeight="1" x14ac:dyDescent="0.25">
      <c r="A18" s="40" t="s">
        <v>104</v>
      </c>
      <c r="B18" s="190" t="s">
        <v>105</v>
      </c>
      <c r="C18" s="191"/>
      <c r="D18" s="192"/>
      <c r="E18" s="41" t="s">
        <v>84</v>
      </c>
      <c r="G18" s="29"/>
      <c r="H18" s="30"/>
      <c r="I18" s="42"/>
    </row>
    <row r="19" spans="1:9" ht="18.75" x14ac:dyDescent="0.25">
      <c r="A19" s="5" t="s">
        <v>47</v>
      </c>
      <c r="B19" s="168">
        <v>1</v>
      </c>
      <c r="C19" s="169"/>
      <c r="D19" s="170"/>
      <c r="E19" s="33">
        <f>VLOOKUP(A19,Лист2!G2:H32,2,0)*B19</f>
        <v>12600</v>
      </c>
      <c r="G19" s="29"/>
      <c r="H19" s="30"/>
      <c r="I19" s="42">
        <f t="shared" si="0"/>
        <v>0</v>
      </c>
    </row>
    <row r="20" spans="1:9" ht="33.75" customHeight="1" x14ac:dyDescent="0.25">
      <c r="A20" s="156" t="s">
        <v>94</v>
      </c>
      <c r="B20" s="157"/>
      <c r="C20" s="157"/>
      <c r="D20" s="157"/>
      <c r="E20" s="158"/>
      <c r="G20" s="29"/>
      <c r="H20" s="30"/>
      <c r="I20" s="42">
        <f t="shared" si="0"/>
        <v>0</v>
      </c>
    </row>
    <row r="21" spans="1:9" ht="25.5" customHeight="1" thickBot="1" x14ac:dyDescent="0.3">
      <c r="A21" s="14" t="s">
        <v>12</v>
      </c>
      <c r="B21" s="155" t="s">
        <v>86</v>
      </c>
      <c r="C21" s="155"/>
      <c r="D21" s="155"/>
      <c r="E21" s="15" t="s">
        <v>87</v>
      </c>
      <c r="G21" s="185" t="s">
        <v>99</v>
      </c>
      <c r="H21" s="186"/>
      <c r="I21" s="43">
        <f>SUM(I8:I20)</f>
        <v>0.72</v>
      </c>
    </row>
    <row r="22" spans="1:9" ht="18.75" x14ac:dyDescent="0.25">
      <c r="A22" s="6" t="s">
        <v>73</v>
      </c>
      <c r="B22" s="154">
        <v>1.2</v>
      </c>
      <c r="C22" s="154"/>
      <c r="D22" s="154"/>
      <c r="E22" s="34">
        <f>VLOOKUP(A22,Лист2!N2:O9,2,0)*B22</f>
        <v>2760</v>
      </c>
    </row>
    <row r="23" spans="1:9" ht="18.75" x14ac:dyDescent="0.25">
      <c r="A23" s="6" t="s">
        <v>80</v>
      </c>
      <c r="B23" s="154"/>
      <c r="C23" s="154"/>
      <c r="D23" s="154"/>
      <c r="E23" s="34">
        <f>VLOOKUP(A23,Лист2!N2:O9,2,0)*B23</f>
        <v>0</v>
      </c>
    </row>
    <row r="24" spans="1:9" ht="33.75" customHeight="1" x14ac:dyDescent="0.25">
      <c r="A24" s="179" t="s">
        <v>93</v>
      </c>
      <c r="B24" s="180"/>
      <c r="C24" s="180"/>
      <c r="D24" s="180"/>
      <c r="E24" s="181"/>
    </row>
    <row r="25" spans="1:9" ht="25.5" customHeight="1" x14ac:dyDescent="0.25">
      <c r="A25" s="24" t="s">
        <v>12</v>
      </c>
      <c r="B25" s="159" t="s">
        <v>96</v>
      </c>
      <c r="C25" s="160"/>
      <c r="D25" s="161"/>
      <c r="E25" s="25" t="s">
        <v>84</v>
      </c>
    </row>
    <row r="26" spans="1:9" ht="18.75" x14ac:dyDescent="0.25">
      <c r="A26" s="19" t="s">
        <v>98</v>
      </c>
      <c r="B26" s="172">
        <v>0.72</v>
      </c>
      <c r="C26" s="173"/>
      <c r="D26" s="174"/>
      <c r="E26" s="35">
        <f>VLOOKUP(A26,Лист2!I2:J3,2,0)*B26</f>
        <v>18000</v>
      </c>
    </row>
    <row r="27" spans="1:9" ht="39.75" customHeight="1" x14ac:dyDescent="0.25">
      <c r="A27" s="175" t="s">
        <v>79</v>
      </c>
      <c r="B27" s="176"/>
      <c r="C27" s="176"/>
      <c r="D27" s="176"/>
      <c r="E27" s="177"/>
    </row>
    <row r="28" spans="1:9" ht="27" customHeight="1" x14ac:dyDescent="0.25">
      <c r="A28" s="16" t="s">
        <v>12</v>
      </c>
      <c r="B28" s="178" t="s">
        <v>88</v>
      </c>
      <c r="C28" s="178"/>
      <c r="D28" s="178"/>
      <c r="E28" s="17" t="s">
        <v>87</v>
      </c>
    </row>
    <row r="29" spans="1:9" ht="37.5" x14ac:dyDescent="0.25">
      <c r="A29" s="7" t="s">
        <v>76</v>
      </c>
      <c r="B29" s="152">
        <v>1</v>
      </c>
      <c r="C29" s="152"/>
      <c r="D29" s="152"/>
      <c r="E29" s="36">
        <f>VLOOKUP(A29,Лист2!E2:F15,2,0)*B29</f>
        <v>3500</v>
      </c>
    </row>
    <row r="30" spans="1:9" ht="18.75" x14ac:dyDescent="0.25">
      <c r="A30" s="7" t="s">
        <v>10</v>
      </c>
      <c r="B30" s="152">
        <v>2</v>
      </c>
      <c r="C30" s="152"/>
      <c r="D30" s="152"/>
      <c r="E30" s="36">
        <f>VLOOKUP(A30,Лист2!E2:F16,2,0)*B30</f>
        <v>2400</v>
      </c>
    </row>
    <row r="31" spans="1:9" ht="18.75" x14ac:dyDescent="0.25">
      <c r="A31" s="7" t="s">
        <v>11</v>
      </c>
      <c r="B31" s="152">
        <v>2</v>
      </c>
      <c r="C31" s="152"/>
      <c r="D31" s="152"/>
      <c r="E31" s="36">
        <f>VLOOKUP(A31,Лист2!E2:F17,2,0)*B31</f>
        <v>2400</v>
      </c>
    </row>
    <row r="32" spans="1:9" ht="18.75" x14ac:dyDescent="0.25">
      <c r="A32" s="7" t="s">
        <v>80</v>
      </c>
      <c r="B32" s="152"/>
      <c r="C32" s="152"/>
      <c r="D32" s="152"/>
      <c r="E32" s="36">
        <f>VLOOKUP(A32,Лист2!E2:F18,2,0)*B32</f>
        <v>0</v>
      </c>
    </row>
    <row r="33" spans="1:5" ht="18.75" x14ac:dyDescent="0.25">
      <c r="A33" s="7" t="s">
        <v>80</v>
      </c>
      <c r="B33" s="152"/>
      <c r="C33" s="152"/>
      <c r="D33" s="152"/>
      <c r="E33" s="36">
        <f>VLOOKUP(A33,Лист2!E2:F19,2,0)*B33</f>
        <v>0</v>
      </c>
    </row>
    <row r="34" spans="1:5" ht="18.75" x14ac:dyDescent="0.25">
      <c r="A34" s="7" t="s">
        <v>80</v>
      </c>
      <c r="B34" s="152"/>
      <c r="C34" s="152"/>
      <c r="D34" s="152"/>
      <c r="E34" s="36">
        <f>VLOOKUP(A34,Лист2!E2:F20,2,0)*B34</f>
        <v>0</v>
      </c>
    </row>
    <row r="35" spans="1:5" ht="18.75" x14ac:dyDescent="0.3">
      <c r="A35" s="13" t="s">
        <v>80</v>
      </c>
      <c r="B35" s="153"/>
      <c r="C35" s="153"/>
      <c r="D35" s="153"/>
      <c r="E35" s="36">
        <f>VLOOKUP(A35,Лист2!E2:F21,2,0)*B35</f>
        <v>0</v>
      </c>
    </row>
    <row r="36" spans="1:5" ht="18.75" x14ac:dyDescent="0.3">
      <c r="A36" s="13" t="s">
        <v>80</v>
      </c>
      <c r="B36" s="153"/>
      <c r="C36" s="153"/>
      <c r="D36" s="153"/>
      <c r="E36" s="36">
        <f>VLOOKUP(A36,Лист2!E2:F22,2,0)*B36</f>
        <v>0</v>
      </c>
    </row>
    <row r="37" spans="1:5" ht="18.75" x14ac:dyDescent="0.3">
      <c r="A37" s="13" t="s">
        <v>80</v>
      </c>
      <c r="B37" s="153"/>
      <c r="C37" s="153"/>
      <c r="D37" s="153"/>
      <c r="E37" s="36">
        <f>VLOOKUP(A37,Лист2!E2:F23,2,0)*B37</f>
        <v>0</v>
      </c>
    </row>
    <row r="38" spans="1:5" ht="18.75" x14ac:dyDescent="0.3">
      <c r="A38" s="13" t="s">
        <v>80</v>
      </c>
      <c r="B38" s="153"/>
      <c r="C38" s="153"/>
      <c r="D38" s="153"/>
      <c r="E38" s="36">
        <f>VLOOKUP(A38,Лист2!E2:F24,2,0)*B38</f>
        <v>0</v>
      </c>
    </row>
    <row r="39" spans="1:5" ht="18.75" x14ac:dyDescent="0.3">
      <c r="A39" s="13" t="s">
        <v>80</v>
      </c>
      <c r="B39" s="153"/>
      <c r="C39" s="153"/>
      <c r="D39" s="153"/>
      <c r="E39" s="36">
        <f>VLOOKUP(A39,Лист2!E2:F25,2,0)*B39</f>
        <v>0</v>
      </c>
    </row>
    <row r="40" spans="1:5" ht="18.75" x14ac:dyDescent="0.3">
      <c r="A40" s="13" t="s">
        <v>80</v>
      </c>
      <c r="B40" s="153"/>
      <c r="C40" s="153"/>
      <c r="D40" s="153"/>
      <c r="E40" s="36">
        <f>VLOOKUP(A40,Лист2!E2:F26,2,0)*B40</f>
        <v>0</v>
      </c>
    </row>
    <row r="41" spans="1:5" ht="21" x14ac:dyDescent="0.35">
      <c r="A41" s="8" t="s">
        <v>13</v>
      </c>
      <c r="B41" s="146"/>
      <c r="C41" s="147"/>
      <c r="D41" s="148"/>
      <c r="E41" s="37">
        <f>SUM(E8:E19,E22:E23,E29:E40)</f>
        <v>45620</v>
      </c>
    </row>
    <row r="42" spans="1:5" ht="21" x14ac:dyDescent="0.35">
      <c r="A42" s="8" t="s">
        <v>122</v>
      </c>
      <c r="B42" s="171" t="s">
        <v>116</v>
      </c>
      <c r="C42" s="171"/>
      <c r="D42" s="171"/>
      <c r="E42" s="38">
        <f>VLOOKUP(B42,Лист2!R1:S11,2,0)</f>
        <v>8</v>
      </c>
    </row>
    <row r="43" spans="1:5" ht="21" x14ac:dyDescent="0.35">
      <c r="A43" s="9" t="s">
        <v>14</v>
      </c>
      <c r="B43" s="143"/>
      <c r="C43" s="144"/>
      <c r="D43" s="145"/>
      <c r="E43" s="39">
        <f>E41-E41*E42/100</f>
        <v>41970.400000000001</v>
      </c>
    </row>
    <row r="44" spans="1:5" ht="42.75" thickBot="1" x14ac:dyDescent="0.4">
      <c r="A44" s="10" t="s">
        <v>83</v>
      </c>
      <c r="B44" s="165"/>
      <c r="C44" s="166"/>
      <c r="D44" s="167"/>
      <c r="E44" s="11">
        <f>E41-E41*25/100</f>
        <v>34215</v>
      </c>
    </row>
  </sheetData>
  <mergeCells count="45">
    <mergeCell ref="G6:I6"/>
    <mergeCell ref="G21:H21"/>
    <mergeCell ref="B15:D15"/>
    <mergeCell ref="B18:D18"/>
    <mergeCell ref="A12:E12"/>
    <mergeCell ref="B13:D13"/>
    <mergeCell ref="B14:D14"/>
    <mergeCell ref="B16:D16"/>
    <mergeCell ref="B7:D7"/>
    <mergeCell ref="B8:D8"/>
    <mergeCell ref="B9:D9"/>
    <mergeCell ref="B10:D10"/>
    <mergeCell ref="B11:D11"/>
    <mergeCell ref="B44:D44"/>
    <mergeCell ref="B19:D19"/>
    <mergeCell ref="B39:D39"/>
    <mergeCell ref="B40:D40"/>
    <mergeCell ref="B42:D42"/>
    <mergeCell ref="B37:D37"/>
    <mergeCell ref="B38:D38"/>
    <mergeCell ref="B26:D26"/>
    <mergeCell ref="B36:D36"/>
    <mergeCell ref="A27:E27"/>
    <mergeCell ref="B28:D28"/>
    <mergeCell ref="B29:D29"/>
    <mergeCell ref="B30:D30"/>
    <mergeCell ref="B31:D31"/>
    <mergeCell ref="B32:D32"/>
    <mergeCell ref="A24:E24"/>
    <mergeCell ref="A1:E1"/>
    <mergeCell ref="A4:E4"/>
    <mergeCell ref="A3:E3"/>
    <mergeCell ref="A2:E2"/>
    <mergeCell ref="B43:D43"/>
    <mergeCell ref="B41:D41"/>
    <mergeCell ref="A17:E17"/>
    <mergeCell ref="B33:D33"/>
    <mergeCell ref="B34:D34"/>
    <mergeCell ref="B35:D35"/>
    <mergeCell ref="B22:D22"/>
    <mergeCell ref="B23:D23"/>
    <mergeCell ref="B21:D21"/>
    <mergeCell ref="A20:E20"/>
    <mergeCell ref="B25:D25"/>
    <mergeCell ref="A6:E6"/>
  </mergeCells>
  <phoneticPr fontId="2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446AD18-E2DF-4371-A813-C7060C2827EE}">
          <x14:formula1>
            <xm:f>Лист2!$A$2:$A$18</xm:f>
          </x14:formula1>
          <xm:sqref>A8:A11</xm:sqref>
        </x14:dataValidation>
        <x14:dataValidation type="list" allowBlank="1" showInputMessage="1" showErrorMessage="1" xr:uid="{9A6BAE40-5B76-4991-8661-E7B85BAB7D70}">
          <x14:formula1>
            <xm:f>Лист2!$N$2:$N$9</xm:f>
          </x14:formula1>
          <xm:sqref>A22:A23</xm:sqref>
        </x14:dataValidation>
        <x14:dataValidation type="list" allowBlank="1" showInputMessage="1" showErrorMessage="1" xr:uid="{3BF5C9F3-76DB-43D7-96DC-5FA21BB1A25F}">
          <x14:formula1>
            <xm:f>Лист2!$E$2:$E$15</xm:f>
          </x14:formula1>
          <xm:sqref>A29:A40</xm:sqref>
        </x14:dataValidation>
        <x14:dataValidation type="list" allowBlank="1" showInputMessage="1" showErrorMessage="1" xr:uid="{91101369-F275-4EF1-A321-2064425EFC5D}">
          <x14:formula1>
            <xm:f>Лист2!$G$2:$G$32</xm:f>
          </x14:formula1>
          <xm:sqref>A19</xm:sqref>
        </x14:dataValidation>
        <x14:dataValidation type="list" allowBlank="1" showInputMessage="1" showErrorMessage="1" xr:uid="{13E87C93-84F1-4566-A57D-E18FA00BC5C7}">
          <x14:formula1>
            <xm:f>Лист2!$C$2:$C$7</xm:f>
          </x14:formula1>
          <xm:sqref>A14:A16</xm:sqref>
        </x14:dataValidation>
        <x14:dataValidation type="list" allowBlank="1" showInputMessage="1" showErrorMessage="1" xr:uid="{E796F53B-1A1D-4B39-9D04-14FD01284CDB}">
          <x14:formula1>
            <xm:f>Лист2!$I$2:$I$3</xm:f>
          </x14:formula1>
          <xm:sqref>A26</xm:sqref>
        </x14:dataValidation>
        <x14:dataValidation type="list" allowBlank="1" showInputMessage="1" showErrorMessage="1" xr:uid="{0CD44C6C-0F77-4D90-977E-AC769F637354}">
          <x14:formula1>
            <xm:f>Лист2!$R$2:$R$11</xm:f>
          </x14:formula1>
          <xm:sqref>B42:D42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ПРАЙС-ЛИСТ</vt:lpstr>
      <vt:lpstr>Лист2</vt:lpstr>
      <vt:lpstr>ПРАЙС-ЛИСТ 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2022-10-27T13:22:33Z</dcterms:modified>
</cp:coreProperties>
</file>